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/>
  <mc:AlternateContent xmlns:mc="http://schemas.openxmlformats.org/markup-compatibility/2006">
    <mc:Choice Requires="x15">
      <x15ac:absPath xmlns:x15ac="http://schemas.microsoft.com/office/spreadsheetml/2010/11/ac" url="C:\Users\Notebook\Desktop\Príloha č. 7\2025\"/>
    </mc:Choice>
  </mc:AlternateContent>
  <xr:revisionPtr revIDLastSave="0" documentId="13_ncr:1_{6B0A9159-02F1-48A4-97AC-D2D777F986C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2" r:id="rId2"/>
    <sheet name="Sheet3" sheetId="3" r:id="rId3"/>
    <sheet name="Sheet4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6" i="1" l="1"/>
  <c r="D36" i="1"/>
  <c r="E36" i="1"/>
  <c r="F36" i="1"/>
  <c r="G36" i="1"/>
  <c r="H36" i="1"/>
  <c r="C36" i="1"/>
  <c r="B5" i="2" l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43" i="1"/>
  <c r="D68" i="1"/>
  <c r="E68" i="1"/>
  <c r="F68" i="1"/>
  <c r="G68" i="1"/>
  <c r="H68" i="1"/>
  <c r="C68" i="1"/>
  <c r="I68" i="1" s="1"/>
  <c r="I11" i="1" l="1"/>
  <c r="I16" i="1" l="1"/>
  <c r="I15" i="1"/>
  <c r="I14" i="1"/>
  <c r="I13" i="1"/>
  <c r="I24" i="1" l="1"/>
  <c r="I26" i="1"/>
  <c r="I29" i="1"/>
  <c r="I30" i="1"/>
  <c r="I31" i="1"/>
  <c r="I32" i="1"/>
  <c r="I33" i="1"/>
  <c r="I34" i="1"/>
  <c r="I35" i="1"/>
  <c r="I23" i="1"/>
  <c r="I20" i="1"/>
  <c r="I17" i="1"/>
  <c r="I12" i="1"/>
  <c r="I18" i="1"/>
  <c r="I19" i="1"/>
  <c r="I21" i="1"/>
  <c r="I22" i="1"/>
  <c r="I25" i="1"/>
  <c r="I27" i="1"/>
  <c r="I28" i="1"/>
  <c r="D105" i="1" l="1"/>
  <c r="C105" i="1"/>
  <c r="F76" i="1"/>
  <c r="E76" i="1"/>
  <c r="D76" i="1"/>
  <c r="C76" i="1"/>
  <c r="E6" i="3" l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G105" i="1"/>
  <c r="F105" i="1"/>
  <c r="E105" i="1"/>
  <c r="H84" i="1" l="1"/>
  <c r="D21" i="2" l="1"/>
  <c r="B19" i="2"/>
  <c r="C19" i="2" s="1"/>
  <c r="D18" i="2"/>
  <c r="B15" i="2"/>
  <c r="B6" i="2"/>
  <c r="G76" i="1"/>
  <c r="H106" i="1" l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H105" i="1"/>
  <c r="I105" i="1" s="1"/>
  <c r="H77" i="1"/>
  <c r="H78" i="1"/>
  <c r="H79" i="1"/>
  <c r="H80" i="1"/>
  <c r="H81" i="1"/>
  <c r="H82" i="1"/>
  <c r="H83" i="1"/>
  <c r="H85" i="1"/>
  <c r="I85" i="1" s="1"/>
  <c r="H86" i="1"/>
  <c r="I86" i="1" s="1"/>
  <c r="H87" i="1"/>
  <c r="H88" i="1"/>
  <c r="I88" i="1" s="1"/>
  <c r="H89" i="1"/>
  <c r="H90" i="1"/>
  <c r="H91" i="1"/>
  <c r="H92" i="1"/>
  <c r="H93" i="1"/>
  <c r="H94" i="1"/>
  <c r="H95" i="1"/>
  <c r="H96" i="1"/>
  <c r="H97" i="1"/>
  <c r="I97" i="1" s="1"/>
  <c r="H98" i="1"/>
  <c r="I98" i="1" s="1"/>
  <c r="H99" i="1"/>
  <c r="I99" i="1" s="1"/>
  <c r="H100" i="1"/>
  <c r="I77" i="1"/>
  <c r="I89" i="1"/>
  <c r="I90" i="1"/>
  <c r="I91" i="1"/>
  <c r="H76" i="1"/>
  <c r="I76" i="1" s="1"/>
  <c r="I117" i="1" l="1"/>
  <c r="I82" i="1"/>
  <c r="I92" i="1"/>
  <c r="I93" i="1"/>
  <c r="I94" i="1"/>
  <c r="I81" i="1"/>
  <c r="I96" i="1"/>
  <c r="I84" i="1"/>
  <c r="I80" i="1"/>
  <c r="I79" i="1"/>
  <c r="I95" i="1"/>
  <c r="I83" i="1"/>
  <c r="I100" i="1"/>
  <c r="I87" i="1"/>
  <c r="I78" i="1"/>
  <c r="I119" i="1"/>
  <c r="I127" i="1"/>
  <c r="I115" i="1"/>
  <c r="I109" i="1"/>
  <c r="I126" i="1"/>
  <c r="I114" i="1"/>
  <c r="I125" i="1"/>
  <c r="I113" i="1"/>
  <c r="I124" i="1"/>
  <c r="I112" i="1"/>
  <c r="I123" i="1"/>
  <c r="I111" i="1"/>
  <c r="I122" i="1"/>
  <c r="I110" i="1"/>
  <c r="I121" i="1"/>
  <c r="I108" i="1"/>
  <c r="I120" i="1"/>
  <c r="I107" i="1"/>
  <c r="I118" i="1"/>
  <c r="I106" i="1"/>
  <c r="I129" i="1"/>
  <c r="I128" i="1"/>
  <c r="I116" i="1"/>
  <c r="E21" i="2"/>
  <c r="E18" i="2"/>
  <c r="E6" i="4" l="1"/>
  <c r="C15" i="2" l="1"/>
  <c r="C6" i="2"/>
  <c r="C5" i="2"/>
</calcChain>
</file>

<file path=xl/sharedStrings.xml><?xml version="1.0" encoding="utf-8"?>
<sst xmlns="http://schemas.openxmlformats.org/spreadsheetml/2006/main" count="508" uniqueCount="333">
  <si>
    <t>Údaje o množstve vyzbieraných a dotriedených odpadov z obalov a odpadov 
z neobalových výrobkov z komunálneho odpadu</t>
  </si>
  <si>
    <t>Hmotnosť odpadov z obalov a odpadov z neobalových výrobkov z komunálneho odpadu</t>
  </si>
  <si>
    <t/>
  </si>
  <si>
    <t>Názov obce</t>
  </si>
  <si>
    <t>Sklo
(20 01 02)</t>
  </si>
  <si>
    <t>Plasty
(20 01 39)</t>
  </si>
  <si>
    <t>Papier
(20 01 01)</t>
  </si>
  <si>
    <t>Kovy
(20 01 04)</t>
  </si>
  <si>
    <t>Drevo
(20 01 38)</t>
  </si>
  <si>
    <t>Spolu</t>
  </si>
  <si>
    <t>Hmotnosť vyzbieraných odpadov [t]</t>
  </si>
  <si>
    <t>Hmotnosť dotriedených odpadov [t]</t>
  </si>
  <si>
    <t>Náklady na zber odpadov z obalov a odpadov z neobalových výrobkov z komunálneho odpadu</t>
  </si>
  <si>
    <t>Celkové náklady na zber</t>
  </si>
  <si>
    <t>Náklady na dotriedenie odpadov z obalov a odpadov z neobalových výrobkov z komunálneho odpadu</t>
  </si>
  <si>
    <t>IČO 
obce</t>
  </si>
  <si>
    <t>Sklo
(20 01
02)</t>
  </si>
  <si>
    <t>Plasty
(20 01
39)</t>
  </si>
  <si>
    <t>Papier
(20 01 01)</t>
  </si>
  <si>
    <t>Kompozity
na báze 
lepenky
(20 01 03)</t>
  </si>
  <si>
    <t>Kovy
(20 01 04)</t>
  </si>
  <si>
    <t>Drevo
(20 01 38)</t>
  </si>
  <si>
    <t>Spolu</t>
  </si>
  <si>
    <t>Celkové náklady na dotriedenie</t>
  </si>
  <si>
    <t>Poznámka:</t>
  </si>
  <si>
    <t>Vysvetlivky:</t>
  </si>
  <si>
    <t/>
  </si>
  <si>
    <t>Činnosti zahrnuté v rámci zberu a dotriedenia odpadov z obalov a odpadov z neobalových výrobkov</t>
  </si>
  <si>
    <t>ZBER</t>
  </si>
  <si>
    <t>Zber</t>
  </si>
  <si>
    <t>Manipulácia</t>
  </si>
  <si>
    <t>Doprava</t>
  </si>
  <si>
    <t>DOTRIEDENIE</t>
  </si>
  <si>
    <t>Dotriedenie</t>
  </si>
  <si>
    <t>Príprava na ďalšie spracovanie materiálu</t>
  </si>
  <si>
    <t>(napr. lisovanie)</t>
  </si>
  <si>
    <t>Skladovanie</t>
  </si>
  <si>
    <t>Uloženie na skládku (prípustná miera 
znečistenia)</t>
  </si>
  <si>
    <r>
      <rPr>
        <b/>
        <sz val="9"/>
        <rFont val="Times New Roman"/>
        <family val="1"/>
        <charset val="238"/>
      </rPr>
      <t>Predaj odpadov z obalov a odpadov z neobalových výrobkov z komunálneho odpadu</t>
    </r>
    <r>
      <rPr>
        <b/>
        <sz val="9"/>
        <rFont val="Arial"/>
        <family val="2"/>
        <charset val="238"/>
      </rPr>
      <t xml:space="preserve"> – </t>
    </r>
    <r>
      <rPr>
        <b/>
        <sz val="9"/>
        <rFont val="Times New Roman"/>
        <family val="1"/>
        <charset val="238"/>
      </rPr>
      <t>RECYKLÁCIA</t>
    </r>
  </si>
  <si>
    <t>Materiál</t>
  </si>
  <si>
    <r>
      <rPr>
        <sz val="9"/>
        <rFont val="Times New Roman"/>
        <family val="1"/>
        <charset val="238"/>
      </rPr>
      <t>Výnos z predaja odpadu prvému</t>
    </r>
    <r>
      <rPr>
        <sz val="9"/>
        <rFont val="Times New Roman"/>
        <family val="1"/>
        <charset val="238"/>
      </rPr>
      <t xml:space="preserve">
zariadeniu na zhodnocovanie odpadov</t>
    </r>
    <r>
      <rPr>
        <sz val="9"/>
        <rFont val="Times New Roman"/>
        <family val="1"/>
        <charset val="238"/>
      </rPr>
      <t xml:space="preserve">
činnosťou </t>
    </r>
    <r>
      <rPr>
        <sz val="9"/>
        <rFont val="Arial"/>
        <family val="2"/>
        <charset val="238"/>
      </rPr>
      <t xml:space="preserve">– </t>
    </r>
    <r>
      <rPr>
        <sz val="9"/>
        <rFont val="Times New Roman"/>
        <family val="1"/>
        <charset val="238"/>
      </rPr>
      <t>RECYKLÁCIA</t>
    </r>
  </si>
  <si>
    <t/>
  </si>
  <si>
    <r>
      <rPr>
        <sz val="9"/>
        <rFont val="Times New Roman"/>
        <family val="1"/>
        <charset val="238"/>
      </rPr>
      <t>Náklad na odovzdanie odpadu prvému</t>
    </r>
    <r>
      <rPr>
        <sz val="9"/>
        <rFont val="Times New Roman"/>
        <family val="1"/>
        <charset val="238"/>
      </rPr>
      <t xml:space="preserve">
zariadeniu na zhodnocovanie odpadov</t>
    </r>
    <r>
      <rPr>
        <sz val="9"/>
        <rFont val="Times New Roman"/>
        <family val="1"/>
        <charset val="238"/>
      </rPr>
      <t xml:space="preserve">
činnosťou </t>
    </r>
    <r>
      <rPr>
        <sz val="9"/>
        <rFont val="Arial"/>
        <family val="2"/>
        <charset val="238"/>
      </rPr>
      <t xml:space="preserve">– </t>
    </r>
    <r>
      <rPr>
        <sz val="9"/>
        <rFont val="Times New Roman"/>
        <family val="1"/>
        <charset val="238"/>
      </rPr>
      <t>RECYKLÁCIA</t>
    </r>
  </si>
  <si>
    <t/>
  </si>
  <si>
    <t>Hmotnosť [t]</t>
  </si>
  <si>
    <t>Výnos [eur]</t>
  </si>
  <si>
    <t>Hmotnosť [t]</t>
  </si>
  <si>
    <t>Náklad [eur]</t>
  </si>
  <si>
    <t>Sklo (20 01 02)</t>
  </si>
  <si>
    <t>Plasty (20 01 39)</t>
  </si>
  <si>
    <t>- LDPE</t>
  </si>
  <si>
    <t>- HDPE</t>
  </si>
  <si>
    <t>- PET</t>
  </si>
  <si>
    <t>- PS</t>
  </si>
  <si>
    <t>- PP</t>
  </si>
  <si>
    <t>- PE</t>
  </si>
  <si>
    <t>- EPS</t>
  </si>
  <si>
    <t>- ostatné  plasty</t>
  </si>
  <si>
    <t>Papier (20 01 01)</t>
  </si>
  <si>
    <t>- papier</t>
  </si>
  <si>
    <t>- kartón a lepenka</t>
  </si>
  <si>
    <t>Obaly z hliníka (20 01 04)</t>
  </si>
  <si>
    <t>Drevo (20 01 38)</t>
  </si>
  <si>
    <t>Ostatné kompozitné obaly</t>
  </si>
  <si>
    <t/>
  </si>
  <si>
    <t/>
  </si>
  <si>
    <t>Materiál</t>
  </si>
  <si>
    <t/>
  </si>
  <si>
    <t>Hmotnosť [t]</t>
  </si>
  <si>
    <t>Výnos [eur]</t>
  </si>
  <si>
    <t>Hmotnosť [t]</t>
  </si>
  <si>
    <t>Náklad [eur]</t>
  </si>
  <si>
    <t>Sklo (20 01 02)</t>
  </si>
  <si>
    <t/>
  </si>
  <si>
    <t/>
  </si>
  <si>
    <t/>
  </si>
  <si>
    <t/>
  </si>
  <si>
    <t>Plasty (20 01 39)</t>
  </si>
  <si>
    <t/>
  </si>
  <si>
    <t/>
  </si>
  <si>
    <t>- LDPE</t>
  </si>
  <si>
    <t/>
  </si>
  <si>
    <t/>
  </si>
  <si>
    <t/>
  </si>
  <si>
    <t/>
  </si>
  <si>
    <t>- HDPE</t>
  </si>
  <si>
    <t/>
  </si>
  <si>
    <t/>
  </si>
  <si>
    <t/>
  </si>
  <si>
    <t/>
  </si>
  <si>
    <t>- PET</t>
  </si>
  <si>
    <t/>
  </si>
  <si>
    <t/>
  </si>
  <si>
    <t/>
  </si>
  <si>
    <t/>
  </si>
  <si>
    <t>- PS</t>
  </si>
  <si>
    <t/>
  </si>
  <si>
    <t/>
  </si>
  <si>
    <t/>
  </si>
  <si>
    <t/>
  </si>
  <si>
    <t>- PP</t>
  </si>
  <si>
    <t/>
  </si>
  <si>
    <t/>
  </si>
  <si>
    <t/>
  </si>
  <si>
    <t/>
  </si>
  <si>
    <t>- PE</t>
  </si>
  <si>
    <t/>
  </si>
  <si>
    <t/>
  </si>
  <si>
    <t/>
  </si>
  <si>
    <t/>
  </si>
  <si>
    <t>- EPS</t>
  </si>
  <si>
    <t/>
  </si>
  <si>
    <t/>
  </si>
  <si>
    <t/>
  </si>
  <si>
    <t/>
  </si>
  <si>
    <t>- ostatné  plasty</t>
  </si>
  <si>
    <t/>
  </si>
  <si>
    <t/>
  </si>
  <si>
    <t/>
  </si>
  <si>
    <t/>
  </si>
  <si>
    <t>Papier (20 01 01)</t>
  </si>
  <si>
    <t/>
  </si>
  <si>
    <t/>
  </si>
  <si>
    <t/>
  </si>
  <si>
    <t/>
  </si>
  <si>
    <t>- papier</t>
  </si>
  <si>
    <t/>
  </si>
  <si>
    <t/>
  </si>
  <si>
    <t/>
  </si>
  <si>
    <t/>
  </si>
  <si>
    <t>- kartón a lepenka</t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</si>
  <si>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</si>
  <si>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</si>
  <si>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</si>
  <si>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</si>
  <si>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</si>
  <si>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</si>
  <si>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</si>
  <si>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</si>
  <si>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</si>
  <si>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</si>
  <si>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</si>
  <si>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</si>
  <si>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>Obaly z hliníka (20 01 04)</t>
  </si>
  <si>
    <t/>
  </si>
  <si>
    <t/>
  </si>
  <si>
    <t/>
  </si>
  <si>
    <t/>
  </si>
  <si>
    <t>Drevo (20 01 38)</t>
  </si>
  <si>
    <t/>
  </si>
  <si>
    <t/>
  </si>
  <si>
    <t/>
  </si>
  <si>
    <t/>
  </si>
  <si>
    <t>Ostatné kompozitné obaly</t>
  </si>
  <si>
    <t/>
  </si>
  <si>
    <t/>
  </si>
  <si>
    <t/>
  </si>
  <si>
    <t/>
  </si>
  <si>
    <t/>
  </si>
  <si>
    <t>Materiál</t>
  </si>
  <si>
    <r>
      <rPr>
        <sz val="9"/>
        <rFont val="Times New Roman"/>
        <family val="1"/>
        <charset val="238"/>
      </rPr>
      <t>Výnos z predaja odpadu prvému</t>
    </r>
    <r>
      <rPr>
        <sz val="9"/>
        <rFont val="Times New Roman"/>
        <family val="1"/>
        <charset val="238"/>
      </rPr>
      <t xml:space="preserve">
zariadeniu na zhodnocovanie odpadov</t>
    </r>
    <r>
      <rPr>
        <sz val="9"/>
        <rFont val="Times New Roman"/>
        <family val="1"/>
        <charset val="238"/>
      </rPr>
      <t xml:space="preserve">
činnosťou </t>
    </r>
    <r>
      <rPr>
        <sz val="9"/>
        <rFont val="Arial"/>
        <family val="2"/>
        <charset val="238"/>
      </rPr>
      <t xml:space="preserve">– </t>
    </r>
    <r>
      <rPr>
        <sz val="9"/>
        <rFont val="Times New Roman"/>
        <family val="1"/>
        <charset val="238"/>
      </rPr>
      <t>ZHODNOTENIE R2-R11</t>
    </r>
    <r>
      <rPr>
        <sz val="9"/>
        <rFont val="Times New Roman"/>
        <family val="1"/>
        <charset val="238"/>
      </rPr>
      <t xml:space="preserve">
okrem recyklácie</t>
    </r>
  </si>
  <si>
    <t/>
  </si>
  <si>
    <r>
      <rPr>
        <sz val="9"/>
        <rFont val="Times New Roman"/>
        <family val="1"/>
        <charset val="238"/>
      </rPr>
      <t>Náklad na odovzdanie odpadu prvému</t>
    </r>
    <r>
      <rPr>
        <sz val="9"/>
        <rFont val="Times New Roman"/>
        <family val="1"/>
        <charset val="238"/>
      </rPr>
      <t xml:space="preserve">
zariadeniu na zhodnocovanie odpadov</t>
    </r>
    <r>
      <rPr>
        <sz val="9"/>
        <rFont val="Times New Roman"/>
        <family val="1"/>
        <charset val="238"/>
      </rPr>
      <t xml:space="preserve">
činnosťou </t>
    </r>
    <r>
      <rPr>
        <sz val="9"/>
        <rFont val="Arial"/>
        <family val="2"/>
        <charset val="238"/>
      </rPr>
      <t xml:space="preserve">– </t>
    </r>
    <r>
      <rPr>
        <sz val="9"/>
        <rFont val="Times New Roman"/>
        <family val="1"/>
        <charset val="238"/>
      </rPr>
      <t>ZHODNOTENIE R2-R11</t>
    </r>
    <r>
      <rPr>
        <sz val="9"/>
        <rFont val="Times New Roman"/>
        <family val="1"/>
        <charset val="238"/>
      </rPr>
      <t xml:space="preserve">
okrem recyklácie</t>
    </r>
  </si>
  <si>
    <t/>
  </si>
  <si>
    <t>Hmotnosť [t]</t>
  </si>
  <si>
    <t>Výnos [eur]</t>
  </si>
  <si>
    <t>Hmotnosť [t]</t>
  </si>
  <si>
    <t>Náklad [eur]</t>
  </si>
  <si>
    <t>Sklo (20 01 02)</t>
  </si>
  <si>
    <t/>
  </si>
  <si>
    <t/>
  </si>
  <si>
    <t>Plasty (20 01 39)</t>
  </si>
  <si>
    <t/>
  </si>
  <si>
    <t>- LDPE</t>
  </si>
  <si>
    <t/>
  </si>
  <si>
    <t>- HDPE</t>
  </si>
  <si>
    <t/>
  </si>
  <si>
    <t/>
  </si>
  <si>
    <t/>
  </si>
  <si>
    <t/>
  </si>
  <si>
    <t>- PET</t>
  </si>
  <si>
    <t/>
  </si>
  <si>
    <t/>
  </si>
  <si>
    <t/>
  </si>
  <si>
    <t/>
  </si>
  <si>
    <t>- PS</t>
  </si>
  <si>
    <t/>
  </si>
  <si>
    <t/>
  </si>
  <si>
    <t/>
  </si>
  <si>
    <t/>
  </si>
  <si>
    <t>- PP</t>
  </si>
  <si>
    <t/>
  </si>
  <si>
    <t/>
  </si>
  <si>
    <t/>
  </si>
  <si>
    <t/>
  </si>
  <si>
    <t>- PE</t>
  </si>
  <si>
    <t/>
  </si>
  <si>
    <t/>
  </si>
  <si>
    <t/>
  </si>
  <si>
    <t/>
  </si>
  <si>
    <t>- EPS</t>
  </si>
  <si>
    <t/>
  </si>
  <si>
    <t/>
  </si>
  <si>
    <t/>
  </si>
  <si>
    <t/>
  </si>
  <si>
    <t>- ostatné  plasty</t>
  </si>
  <si>
    <t/>
  </si>
  <si>
    <t/>
  </si>
  <si>
    <t/>
  </si>
  <si>
    <t/>
  </si>
  <si>
    <t>Papier (20 01 01)</t>
  </si>
  <si>
    <t/>
  </si>
  <si>
    <t/>
  </si>
  <si>
    <t/>
  </si>
  <si>
    <t/>
  </si>
  <si>
    <t>- papier</t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</si>
  <si>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</si>
  <si>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</si>
  <si>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</si>
  <si>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</si>
  <si>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</si>
  <si>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</si>
  <si>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</si>
  <si>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</si>
  <si>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</si>
  <si>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</si>
  <si>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</si>
  <si>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</si>
  <si>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</si>
  <si>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</si>
  <si>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</si>
  <si>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</si>
  <si>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>Obaly z hliníka (20 01 04)</t>
  </si>
  <si>
    <t/>
  </si>
  <si>
    <t/>
  </si>
  <si>
    <t/>
  </si>
  <si>
    <t/>
  </si>
  <si>
    <t>Drevo (20 01 38)</t>
  </si>
  <si>
    <t/>
  </si>
  <si>
    <t/>
  </si>
  <si>
    <t/>
  </si>
  <si>
    <t/>
  </si>
  <si>
    <t>Ostatné kompozitné obaly</t>
  </si>
  <si>
    <t/>
  </si>
  <si>
    <t/>
  </si>
  <si>
    <t/>
  </si>
  <si>
    <t/>
  </si>
  <si>
    <t>Vysvetlivky:</t>
  </si>
  <si>
    <t/>
  </si>
  <si>
    <t/>
  </si>
  <si>
    <t/>
  </si>
  <si>
    <t/>
  </si>
  <si>
    <t/>
  </si>
  <si>
    <t>ZHODNOTENIE/RECYKLÁCIA</t>
  </si>
  <si>
    <t>Výnosy z predaja materiálu</t>
  </si>
  <si>
    <t/>
  </si>
  <si>
    <t/>
  </si>
  <si>
    <t>LDPE (fólia) – druhy fólií vyrobené z mäkkého polyetylénu (číre, farebné).</t>
  </si>
  <si>
    <t>HDPE (tuhý plast) – odpady z tuhého polyetylénu, najmä bandasky, obaly domácej chémie (saponáty),
destilovaná voda, a podobne.</t>
  </si>
  <si>
    <t>PET – odpady z polyetyléntereftalátu.</t>
  </si>
  <si>
    <t>PS – odpady z polystyrénu (okrem EPS, XPS).</t>
  </si>
  <si>
    <t>PP – odpady vyrobené z polypropylénu (fólie, tuhý plast, vedierka, fľaše, dózy, a pod.).</t>
  </si>
  <si>
    <t>PE (polyetylén) – odpady vyrobené z polyetylénu (okrem LDPE a HDPE).</t>
  </si>
  <si>
    <t>EPS – odpady vyrobené z expandovaného polystyrénu (EPS).</t>
  </si>
  <si>
    <t>Ostatné plasty – plastové odpady okrem vyššie uvedených skupín a odpady vyrobené z komplexných plastov</t>
  </si>
  <si>
    <t>(výrobky vyrobené z viacerých typov vzájomne neoddeliteľných plastov).</t>
  </si>
  <si>
    <t>Ostatné kompozitné obaly – kompozitné obaly s prevahou materiálu iného ako lepenka.</t>
  </si>
  <si>
    <t>Drevo – drevené obaly, okrem drevených paliet.</t>
  </si>
  <si>
    <t>Bunky označené šedou farbou sa nevypĺňajú.</t>
  </si>
  <si>
    <t>Kompozity na báze lepenky (20 01 03)</t>
  </si>
  <si>
    <t xml:space="preserve">
Obaly zo železných kovov (20 01 04)</t>
  </si>
  <si>
    <t>Výnos z predaja odpadu prvému zariadeniu na zhodnocovanie odpadov činnosťou - ENERGETICKÉ ZHODNOTENIE (R1)</t>
  </si>
  <si>
    <t>Náklad na odovzdanie zodpadu prvému zariadeniu na zhodnocovanie odpadov činnosťou - ENERGETICKÉ ZHODNOTENIE (R1)</t>
  </si>
  <si>
    <t>Obaly zo železných kovov (20 01 04)</t>
  </si>
  <si>
    <t>Náklady na zhodnotenie/recykláciu (napr. náklady na energetické zhodnotenie, náklady na recykláciu kompozitov na báze lepenky)</t>
  </si>
  <si>
    <t>Ďalšie náklady súvisiace s predajom/zhodnotením/recykláciou
materiálu (napr. nakládka/vykládka, doprava)</t>
  </si>
  <si>
    <t>Sklo                  (20 01 02)</t>
  </si>
  <si>
    <t>Predaj odpadov z obalov a odpadov z neobalových výrobkov z komunálneho odpadu – ENERGETICKÉ ZHODNOTENIE (R1)</t>
  </si>
  <si>
    <t>Predaj odpadov z obalov a odpadov z neobalových výrobkov z komunálneho odpadu – ZHODNOTENIE R2 - R11 okrem recyklácie</t>
  </si>
  <si>
    <t>* Údaje  vyplní  subjekt  vykonávajúci  triedený zber, ak údaje  zasiela  subjekt  vykonávajúci  triedený zber ministerstvu.</t>
  </si>
  <si>
    <t>Činnosti zahrnuté v rámci zabezpečenia zhodnotenia/recyklácie odpadov z obalov a odpadov z neobalových výrobkov</t>
  </si>
  <si>
    <t>Babín</t>
  </si>
  <si>
    <t>Beňadovo</t>
  </si>
  <si>
    <t>Bobrov</t>
  </si>
  <si>
    <t>Breza</t>
  </si>
  <si>
    <t>Hruštín</t>
  </si>
  <si>
    <t>Klubina</t>
  </si>
  <si>
    <t>Krušetnica</t>
  </si>
  <si>
    <t>Lokca</t>
  </si>
  <si>
    <t>Lomná</t>
  </si>
  <si>
    <t>Mútne</t>
  </si>
  <si>
    <t>Novoť</t>
  </si>
  <si>
    <t>Oravská Jasenica</t>
  </si>
  <si>
    <t>Oravská Lesná</t>
  </si>
  <si>
    <t>Oravská Polhora</t>
  </si>
  <si>
    <t>Oravské Veselé</t>
  </si>
  <si>
    <t>Rabča</t>
  </si>
  <si>
    <t>Rabčice</t>
  </si>
  <si>
    <t>Sihelné</t>
  </si>
  <si>
    <t>Ťapešovo</t>
  </si>
  <si>
    <t>Vasiľov</t>
  </si>
  <si>
    <t>Vavrečka</t>
  </si>
  <si>
    <t>Zákamenné</t>
  </si>
  <si>
    <t>Nová Bystrica</t>
  </si>
  <si>
    <t>00314382</t>
  </si>
  <si>
    <t>00314391</t>
  </si>
  <si>
    <t>00314404</t>
  </si>
  <si>
    <t>00314412</t>
  </si>
  <si>
    <t>00314501</t>
  </si>
  <si>
    <t>00314544</t>
  </si>
  <si>
    <t>00314056</t>
  </si>
  <si>
    <t>00314595</t>
  </si>
  <si>
    <t>00314625</t>
  </si>
  <si>
    <t>00314633</t>
  </si>
  <si>
    <t>00314668</t>
  </si>
  <si>
    <t>00314145</t>
  </si>
  <si>
    <t>00314692</t>
  </si>
  <si>
    <t>00314714</t>
  </si>
  <si>
    <t>00314722</t>
  </si>
  <si>
    <t>00314749</t>
  </si>
  <si>
    <t>00650498</t>
  </si>
  <si>
    <t>00314838</t>
  </si>
  <si>
    <t>00314846</t>
  </si>
  <si>
    <t>00314862</t>
  </si>
  <si>
    <t>00314919</t>
  </si>
  <si>
    <t>00314943</t>
  </si>
  <si>
    <t>00314951</t>
  </si>
  <si>
    <t>00315001</t>
  </si>
  <si>
    <t>Zubrohlava</t>
  </si>
  <si>
    <t>00315044</t>
  </si>
  <si>
    <r>
      <t xml:space="preserve">Subjekt  vykonávajúci  triedený zber  odpadov  z obalov  a neobalových  výrobkov  podľa § 59
ods. 4 zákona*: </t>
    </r>
    <r>
      <rPr>
        <b/>
        <sz val="11"/>
        <rFont val="Times New Roman"/>
        <family val="1"/>
        <charset val="238"/>
      </rPr>
      <t>Združenie Biela Orava pre všestranný rozvoj obcí regiónu BIELA ORAVA</t>
    </r>
  </si>
  <si>
    <r>
      <t xml:space="preserve">Zmluvná organizácia zodpovednosti výrobcov*: </t>
    </r>
    <r>
      <rPr>
        <b/>
        <sz val="11"/>
        <rFont val="Times New Roman"/>
        <family val="1"/>
        <charset val="238"/>
      </rPr>
      <t>NATURPACK</t>
    </r>
  </si>
  <si>
    <t>Klin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</si>
</sst>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3" x14ac:knownFonts="1">
    <font>
      <sz val="11"/>
      <name val="Calibri"/>
      <family val="2"/>
    </font>
    <font>
      <sz val="11"/>
      <color theme="1"/>
      <name val="Calibri"/>
      <family val="2"/>
      <charset val="238"/>
      <scheme val="minor"/>
    </font>
    <font>
      <b/>
      <sz val="11"/>
      <name val="Times New Roman"/>
      <family val="2"/>
    </font>
    <font>
      <sz val="11"/>
      <name val="Times New Roman"/>
      <family val="2"/>
    </font>
    <font>
      <b/>
      <sz val="9"/>
      <name val="Times New Roman"/>
      <family val="2"/>
    </font>
    <font>
      <sz val="9"/>
      <name val="Times New Roman"/>
      <family val="2"/>
    </font>
    <font>
      <b/>
      <sz val="9"/>
      <name val="Times New Roman"/>
      <family val="1"/>
      <charset val="238"/>
    </font>
    <font>
      <b/>
      <sz val="9"/>
      <name val="Arial"/>
      <family val="2"/>
      <charset val="238"/>
    </font>
    <font>
      <sz val="9"/>
      <name val="Times New Roman"/>
      <family val="1"/>
      <charset val="238"/>
    </font>
    <font>
      <sz val="9"/>
      <name val="Arial"/>
      <family val="2"/>
      <charset val="238"/>
    </font>
    <font>
      <b/>
      <sz val="11"/>
      <name val="Calibri"/>
      <family val="2"/>
    </font>
    <font>
      <b/>
      <sz val="11"/>
      <name val="Times New Roman"/>
      <family val="1"/>
      <charset val="238"/>
    </font>
    <font>
      <b/>
      <sz val="9"/>
      <color theme="1"/>
      <name val="Times New Roman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93">
    <xf numFmtId="0" fontId="0" fillId="0" borderId="0" xfId="0"/>
    <xf numFmtId="0" fontId="4" fillId="0" borderId="0" xfId="0" applyFont="1"/>
    <xf numFmtId="0" fontId="0" fillId="0" borderId="1" xfId="0" applyBorder="1"/>
    <xf numFmtId="0" fontId="3" fillId="0" borderId="7" xfId="0" applyFont="1" applyBorder="1" applyAlignment="1">
      <alignment horizontal="center"/>
    </xf>
    <xf numFmtId="0" fontId="0" fillId="0" borderId="7" xfId="0" applyBorder="1"/>
    <xf numFmtId="0" fontId="5" fillId="0" borderId="7" xfId="0" applyFont="1" applyBorder="1" applyAlignment="1">
      <alignment horizontal="center"/>
    </xf>
    <xf numFmtId="0" fontId="5" fillId="0" borderId="1" xfId="0" applyFont="1" applyBorder="1"/>
    <xf numFmtId="0" fontId="5" fillId="0" borderId="7" xfId="0" applyFont="1" applyBorder="1"/>
    <xf numFmtId="0" fontId="3" fillId="0" borderId="1" xfId="0" applyFont="1" applyBorder="1" applyAlignment="1">
      <alignment horizontal="center"/>
    </xf>
    <xf numFmtId="0" fontId="5" fillId="0" borderId="7" xfId="0" applyFont="1" applyBorder="1" applyAlignment="1">
      <alignment wrapText="1"/>
    </xf>
    <xf numFmtId="0" fontId="0" fillId="0" borderId="10" xfId="0" applyBorder="1"/>
    <xf numFmtId="0" fontId="5" fillId="0" borderId="0" xfId="0" applyFont="1"/>
    <xf numFmtId="0" fontId="5" fillId="0" borderId="0" xfId="0" applyFont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5" fillId="0" borderId="0" xfId="0" applyFont="1" applyAlignment="1">
      <alignment horizontal="left" wrapText="1"/>
    </xf>
    <xf numFmtId="0" fontId="5" fillId="0" borderId="3" xfId="0" applyFont="1" applyBorder="1" applyAlignment="1">
      <alignment horizontal="left"/>
    </xf>
    <xf numFmtId="0" fontId="0" fillId="0" borderId="3" xfId="0" applyBorder="1" applyAlignment="1">
      <alignment horizontal="left"/>
    </xf>
    <xf numFmtId="0" fontId="3" fillId="0" borderId="2" xfId="0" applyFont="1" applyBorder="1" applyAlignment="1">
      <alignment horizontal="left"/>
    </xf>
    <xf numFmtId="0" fontId="5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left" vertical="center"/>
    </xf>
    <xf numFmtId="49" fontId="3" fillId="0" borderId="7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2" fontId="2" fillId="0" borderId="0" xfId="0" applyNumberFormat="1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3" fillId="2" borderId="1" xfId="0" applyFont="1" applyFill="1" applyBorder="1" applyAlignment="1">
      <alignment horizontal="center"/>
    </xf>
    <xf numFmtId="0" fontId="0" fillId="2" borderId="7" xfId="0" applyFill="1" applyBorder="1"/>
    <xf numFmtId="0" fontId="12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164" fontId="3" fillId="2" borderId="7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164" fontId="2" fillId="2" borderId="7" xfId="0" applyNumberFormat="1" applyFont="1" applyFill="1" applyBorder="1" applyAlignment="1">
      <alignment horizontal="center" vertical="center"/>
    </xf>
    <xf numFmtId="164" fontId="3" fillId="0" borderId="7" xfId="0" applyNumberFormat="1" applyFont="1" applyBorder="1" applyAlignment="1">
      <alignment horizontal="center" vertical="center"/>
    </xf>
    <xf numFmtId="164" fontId="0" fillId="0" borderId="0" xfId="0" applyNumberFormat="1" applyAlignment="1">
      <alignment vertical="center"/>
    </xf>
    <xf numFmtId="164" fontId="2" fillId="0" borderId="0" xfId="0" applyNumberFormat="1" applyFont="1" applyAlignment="1">
      <alignment vertical="center"/>
    </xf>
    <xf numFmtId="164" fontId="0" fillId="2" borderId="7" xfId="0" applyNumberFormat="1" applyFill="1" applyBorder="1"/>
    <xf numFmtId="164" fontId="3" fillId="2" borderId="1" xfId="0" applyNumberFormat="1" applyFont="1" applyFill="1" applyBorder="1" applyAlignment="1">
      <alignment horizontal="center"/>
    </xf>
    <xf numFmtId="164" fontId="0" fillId="2" borderId="3" xfId="0" applyNumberFormat="1" applyFill="1" applyBorder="1" applyAlignment="1">
      <alignment horizontal="left"/>
    </xf>
    <xf numFmtId="164" fontId="3" fillId="2" borderId="1" xfId="0" applyNumberFormat="1" applyFont="1" applyFill="1" applyBorder="1"/>
    <xf numFmtId="164" fontId="0" fillId="2" borderId="7" xfId="0" applyNumberFormat="1" applyFill="1" applyBorder="1" applyAlignment="1">
      <alignment horizontal="center"/>
    </xf>
    <xf numFmtId="164" fontId="0" fillId="0" borderId="0" xfId="0" applyNumberFormat="1"/>
    <xf numFmtId="164" fontId="0" fillId="2" borderId="1" xfId="0" applyNumberFormat="1" applyFill="1" applyBorder="1"/>
    <xf numFmtId="164" fontId="3" fillId="2" borderId="1" xfId="0" applyNumberFormat="1" applyFont="1" applyFill="1" applyBorder="1" applyAlignment="1">
      <alignment horizontal="right"/>
    </xf>
    <xf numFmtId="164" fontId="3" fillId="2" borderId="7" xfId="0" applyNumberFormat="1" applyFont="1" applyFill="1" applyBorder="1"/>
    <xf numFmtId="164" fontId="0" fillId="0" borderId="7" xfId="0" applyNumberFormat="1" applyBorder="1"/>
    <xf numFmtId="164" fontId="3" fillId="0" borderId="1" xfId="0" applyNumberFormat="1" applyFont="1" applyBorder="1"/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0" xfId="0" applyFont="1" applyAlignment="1">
      <alignment vertical="center"/>
    </xf>
    <xf numFmtId="0" fontId="5" fillId="0" borderId="8" xfId="0" applyFont="1" applyBorder="1" applyAlignment="1">
      <alignment horizontal="center" wrapText="1"/>
    </xf>
    <xf numFmtId="0" fontId="0" fillId="0" borderId="9" xfId="0" applyBorder="1"/>
    <xf numFmtId="0" fontId="4" fillId="0" borderId="0" xfId="0" applyFont="1" applyAlignment="1">
      <alignment horizontal="center"/>
    </xf>
    <xf numFmtId="0" fontId="5" fillId="0" borderId="7" xfId="0" applyFont="1" applyBorder="1" applyAlignment="1">
      <alignment horizontal="center" wrapText="1"/>
    </xf>
    <xf numFmtId="0" fontId="0" fillId="0" borderId="7" xfId="0" applyBorder="1" applyAlignment="1">
      <alignment wrapText="1"/>
    </xf>
    <xf numFmtId="0" fontId="6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wrapText="1"/>
    </xf>
    <xf numFmtId="0" fontId="0" fillId="0" borderId="0" xfId="0"/>
    <xf numFmtId="0" fontId="5" fillId="0" borderId="4" xfId="0" applyFont="1" applyBorder="1" applyAlignment="1">
      <alignment horizontal="left" wrapText="1"/>
    </xf>
    <xf numFmtId="0" fontId="5" fillId="0" borderId="5" xfId="0" applyFont="1" applyBorder="1" applyAlignment="1">
      <alignment horizontal="left" wrapText="1"/>
    </xf>
    <xf numFmtId="0" fontId="5" fillId="0" borderId="6" xfId="0" applyFont="1" applyBorder="1" applyAlignment="1">
      <alignment horizontal="left" wrapText="1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5" fillId="0" borderId="7" xfId="0" applyFont="1" applyBorder="1" applyAlignment="1">
      <alignment horizontal="left" wrapText="1"/>
    </xf>
    <xf numFmtId="0" fontId="5" fillId="0" borderId="4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5" fillId="0" borderId="6" xfId="0" applyFont="1" applyBorder="1" applyAlignment="1">
      <alignment horizontal="left"/>
    </xf>
    <xf numFmtId="0" fontId="5" fillId="0" borderId="1" xfId="0" applyFont="1" applyBorder="1" applyAlignment="1">
      <alignment horizontal="left" vertical="top"/>
    </xf>
    <xf numFmtId="0" fontId="5" fillId="0" borderId="2" xfId="0" applyFont="1" applyBorder="1" applyAlignment="1">
      <alignment horizontal="left" vertical="top"/>
    </xf>
    <xf numFmtId="0" fontId="5" fillId="0" borderId="3" xfId="0" applyFont="1" applyBorder="1" applyAlignment="1">
      <alignment horizontal="left" vertical="top"/>
    </xf>
  </cellXfs>
  <cellStyles count="2">
    <cellStyle name="Normálna" xfId="0" builtinId="0"/>
    <cellStyle name="Normálna 2" xfId="1" xr:uid="{185592F8-6EAE-4B58-9ED8-A36132786EC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42"/>
  <sheetViews>
    <sheetView tabSelected="1" zoomScale="80" zoomScaleNormal="80" workbookViewId="0">
      <selection activeCell="I37" sqref="I37"/>
    </sheetView>
  </sheetViews>
  <sheetFormatPr defaultColWidth="8.6640625" defaultRowHeight="14.4" x14ac:dyDescent="0.3"/>
  <cols>
    <col min="1" max="1" width="15.5546875" style="22" customWidth="1"/>
    <col min="2" max="2" width="10" style="22"/>
    <col min="3" max="3" width="11.88671875" style="22" customWidth="1"/>
    <col min="4" max="4" width="10" style="22" customWidth="1"/>
    <col min="5" max="7" width="12" style="22"/>
    <col min="8" max="8" width="11" style="22"/>
    <col min="9" max="9" width="10" style="22"/>
    <col min="10" max="16384" width="8.6640625" style="22"/>
  </cols>
  <sheetData>
    <row r="1" spans="1:9" ht="32.1" customHeight="1" x14ac:dyDescent="0.3">
      <c r="A1" s="58" t="s">
        <v>0</v>
      </c>
      <c r="B1" s="58"/>
      <c r="C1" s="58"/>
      <c r="D1" s="58"/>
      <c r="E1" s="58"/>
      <c r="F1" s="58"/>
      <c r="G1" s="58"/>
      <c r="H1" s="58"/>
      <c r="I1" s="58"/>
    </row>
    <row r="2" spans="1:9" ht="32.1" customHeight="1" x14ac:dyDescent="0.3">
      <c r="A2" s="59" t="s">
        <v>330</v>
      </c>
      <c r="B2" s="59"/>
      <c r="C2" s="59"/>
      <c r="D2" s="59"/>
      <c r="E2" s="59"/>
      <c r="F2" s="59"/>
      <c r="G2" s="59"/>
      <c r="H2" s="59"/>
      <c r="I2" s="59"/>
    </row>
    <row r="3" spans="1:9" ht="15.9" customHeight="1" x14ac:dyDescent="0.3">
      <c r="A3" s="61" t="s">
        <v>331</v>
      </c>
      <c r="B3" s="62"/>
      <c r="C3" s="62"/>
      <c r="D3" s="62"/>
      <c r="E3" s="62"/>
      <c r="F3" s="62"/>
      <c r="G3" s="62"/>
      <c r="H3" s="62"/>
    </row>
    <row r="4" spans="1:9" ht="15.9" customHeight="1" x14ac:dyDescent="0.3">
      <c r="A4" s="23"/>
    </row>
    <row r="5" spans="1:9" ht="15.9" customHeight="1" x14ac:dyDescent="0.3">
      <c r="A5" s="63" t="s">
        <v>1</v>
      </c>
      <c r="B5" s="63"/>
      <c r="C5" s="63"/>
      <c r="D5" s="63"/>
      <c r="E5" s="63"/>
      <c r="F5" s="63"/>
      <c r="G5" s="63"/>
      <c r="H5" s="63"/>
      <c r="I5" s="63"/>
    </row>
    <row r="6" spans="1:9" ht="14.1" customHeight="1" x14ac:dyDescent="0.3"/>
    <row r="7" spans="1:9" ht="14.1" customHeight="1" x14ac:dyDescent="0.3">
      <c r="A7" s="56" t="s">
        <v>3</v>
      </c>
      <c r="B7" s="56" t="s">
        <v>15</v>
      </c>
      <c r="C7" s="60" t="s">
        <v>6</v>
      </c>
      <c r="D7" s="60" t="s">
        <v>4</v>
      </c>
      <c r="E7" s="60" t="s">
        <v>19</v>
      </c>
      <c r="F7" s="60" t="s">
        <v>5</v>
      </c>
      <c r="G7" s="60" t="s">
        <v>7</v>
      </c>
      <c r="H7" s="60" t="s">
        <v>8</v>
      </c>
      <c r="I7" s="60" t="s">
        <v>9</v>
      </c>
    </row>
    <row r="8" spans="1:9" ht="29.1" customHeight="1" x14ac:dyDescent="0.3">
      <c r="A8" s="56"/>
      <c r="B8" s="56"/>
      <c r="C8" s="60"/>
      <c r="D8" s="60"/>
      <c r="E8" s="60"/>
      <c r="F8" s="60"/>
      <c r="G8" s="60"/>
      <c r="H8" s="60"/>
      <c r="I8" s="60"/>
    </row>
    <row r="9" spans="1:9" ht="14.1" customHeight="1" x14ac:dyDescent="0.3">
      <c r="A9" s="56"/>
      <c r="B9" s="56"/>
      <c r="C9" s="60"/>
      <c r="D9" s="60"/>
      <c r="E9" s="60"/>
      <c r="F9" s="60"/>
      <c r="G9" s="60"/>
      <c r="H9" s="60"/>
      <c r="I9" s="60"/>
    </row>
    <row r="10" spans="1:9" ht="14.1" customHeight="1" x14ac:dyDescent="0.3">
      <c r="A10" s="56"/>
      <c r="B10" s="56"/>
      <c r="C10" s="64" t="s">
        <v>10</v>
      </c>
      <c r="D10" s="65"/>
      <c r="E10" s="65"/>
      <c r="F10" s="65"/>
      <c r="G10" s="65"/>
      <c r="H10" s="65"/>
      <c r="I10" s="66"/>
    </row>
    <row r="11" spans="1:9" ht="15.9" customHeight="1" x14ac:dyDescent="0.3">
      <c r="A11" s="25" t="s">
        <v>281</v>
      </c>
      <c r="B11" s="26" t="s">
        <v>304</v>
      </c>
      <c r="C11" s="34">
        <v>0.4</v>
      </c>
      <c r="D11" s="34">
        <v>9.82</v>
      </c>
      <c r="E11" s="37">
        <v>0.625</v>
      </c>
      <c r="F11" s="34">
        <v>7.1159999999999997</v>
      </c>
      <c r="G11" s="34">
        <v>7.8E-2</v>
      </c>
      <c r="H11" s="34">
        <v>0</v>
      </c>
      <c r="I11" s="34">
        <f t="shared" ref="I11:I17" si="0">SUM(C11:H11)</f>
        <v>18.038999999999998</v>
      </c>
    </row>
    <row r="12" spans="1:9" ht="15.9" customHeight="1" x14ac:dyDescent="0.3">
      <c r="A12" s="25" t="s">
        <v>282</v>
      </c>
      <c r="B12" s="26" t="s">
        <v>305</v>
      </c>
      <c r="C12" s="34">
        <v>2.23</v>
      </c>
      <c r="D12" s="34">
        <v>4.54</v>
      </c>
      <c r="E12" s="37">
        <v>0.433</v>
      </c>
      <c r="F12" s="34">
        <v>4.923</v>
      </c>
      <c r="G12" s="34">
        <v>5.3999999999999999E-2</v>
      </c>
      <c r="H12" s="34">
        <v>0</v>
      </c>
      <c r="I12" s="34">
        <f t="shared" si="0"/>
        <v>12.18</v>
      </c>
    </row>
    <row r="13" spans="1:9" ht="15.9" customHeight="1" x14ac:dyDescent="0.3">
      <c r="A13" s="25" t="s">
        <v>283</v>
      </c>
      <c r="B13" s="26" t="s">
        <v>306</v>
      </c>
      <c r="C13" s="34">
        <v>6.085</v>
      </c>
      <c r="D13" s="34">
        <v>9.3350000000000009</v>
      </c>
      <c r="E13" s="37">
        <v>0.98699999999999999</v>
      </c>
      <c r="F13" s="34">
        <v>11.494</v>
      </c>
      <c r="G13" s="34">
        <v>0.123</v>
      </c>
      <c r="H13" s="34">
        <v>6.29</v>
      </c>
      <c r="I13" s="34">
        <f t="shared" si="0"/>
        <v>34.314</v>
      </c>
    </row>
    <row r="14" spans="1:9" ht="15.9" customHeight="1" x14ac:dyDescent="0.3">
      <c r="A14" s="25" t="s">
        <v>284</v>
      </c>
      <c r="B14" s="26" t="s">
        <v>307</v>
      </c>
      <c r="C14" s="34">
        <v>2.25</v>
      </c>
      <c r="D14" s="34">
        <v>6.94</v>
      </c>
      <c r="E14" s="37">
        <v>0.94399999999999995</v>
      </c>
      <c r="F14" s="34">
        <v>10.773</v>
      </c>
      <c r="G14" s="34">
        <v>0.11700000000000001</v>
      </c>
      <c r="H14" s="34">
        <v>0</v>
      </c>
      <c r="I14" s="34">
        <f t="shared" si="0"/>
        <v>21.024000000000001</v>
      </c>
    </row>
    <row r="15" spans="1:9" ht="15.9" customHeight="1" x14ac:dyDescent="0.3">
      <c r="A15" s="25" t="s">
        <v>285</v>
      </c>
      <c r="B15" s="26" t="s">
        <v>308</v>
      </c>
      <c r="C15" s="34">
        <v>1.0249999999999999</v>
      </c>
      <c r="D15" s="34">
        <v>21.79</v>
      </c>
      <c r="E15" s="37">
        <v>1.2589999999999999</v>
      </c>
      <c r="F15" s="34">
        <v>14.548999999999999</v>
      </c>
      <c r="G15" s="34">
        <v>0.157</v>
      </c>
      <c r="H15" s="34">
        <v>2.8</v>
      </c>
      <c r="I15" s="34">
        <f t="shared" si="0"/>
        <v>41.579999999999991</v>
      </c>
    </row>
    <row r="16" spans="1:9" ht="15.9" customHeight="1" x14ac:dyDescent="0.3">
      <c r="A16" s="25" t="s">
        <v>332</v>
      </c>
      <c r="B16" s="26" t="s">
        <v>309</v>
      </c>
      <c r="C16" s="34">
        <v>7.19</v>
      </c>
      <c r="D16" s="34">
        <v>14.64</v>
      </c>
      <c r="E16" s="37">
        <v>1.0580000000000001</v>
      </c>
      <c r="F16" s="34">
        <v>12.263999999999999</v>
      </c>
      <c r="G16" s="34">
        <v>0.13200000000000001</v>
      </c>
      <c r="H16" s="34">
        <v>0</v>
      </c>
      <c r="I16" s="34">
        <f t="shared" si="0"/>
        <v>35.283999999999999</v>
      </c>
    </row>
    <row r="17" spans="1:9" ht="15.9" customHeight="1" x14ac:dyDescent="0.3">
      <c r="A17" s="25" t="s">
        <v>286</v>
      </c>
      <c r="B17" s="26" t="s">
        <v>310</v>
      </c>
      <c r="C17" s="34">
        <v>0.75</v>
      </c>
      <c r="D17" s="34">
        <v>4.78</v>
      </c>
      <c r="E17" s="37">
        <v>0.23200000000000001</v>
      </c>
      <c r="F17" s="34">
        <v>2.6389999999999998</v>
      </c>
      <c r="G17" s="34">
        <v>2.9000000000000001E-2</v>
      </c>
      <c r="H17" s="34">
        <v>0</v>
      </c>
      <c r="I17" s="34">
        <f t="shared" si="0"/>
        <v>8.43</v>
      </c>
    </row>
    <row r="18" spans="1:9" ht="15.9" customHeight="1" x14ac:dyDescent="0.3">
      <c r="A18" s="25" t="s">
        <v>287</v>
      </c>
      <c r="B18" s="26" t="s">
        <v>311</v>
      </c>
      <c r="C18" s="34">
        <v>0.4</v>
      </c>
      <c r="D18" s="34">
        <v>6.08</v>
      </c>
      <c r="E18" s="37">
        <v>0.41199999999999998</v>
      </c>
      <c r="F18" s="34">
        <v>4.7530000000000001</v>
      </c>
      <c r="G18" s="34">
        <v>5.0999999999999997E-2</v>
      </c>
      <c r="H18" s="34">
        <v>0</v>
      </c>
      <c r="I18" s="34">
        <f t="shared" ref="I18:I28" si="1">SUM(C18:H18)</f>
        <v>11.696</v>
      </c>
    </row>
    <row r="19" spans="1:9" ht="15.9" customHeight="1" x14ac:dyDescent="0.3">
      <c r="A19" s="25" t="s">
        <v>288</v>
      </c>
      <c r="B19" s="26" t="s">
        <v>312</v>
      </c>
      <c r="C19" s="34">
        <v>2.08</v>
      </c>
      <c r="D19" s="34">
        <v>19.95</v>
      </c>
      <c r="E19" s="37">
        <v>1.006</v>
      </c>
      <c r="F19" s="34">
        <v>12.016999999999999</v>
      </c>
      <c r="G19" s="34">
        <v>0.125</v>
      </c>
      <c r="H19" s="34">
        <v>0</v>
      </c>
      <c r="I19" s="34">
        <f t="shared" si="1"/>
        <v>35.177999999999997</v>
      </c>
    </row>
    <row r="20" spans="1:9" ht="15.9" customHeight="1" x14ac:dyDescent="0.3">
      <c r="A20" s="25" t="s">
        <v>289</v>
      </c>
      <c r="B20" s="26" t="s">
        <v>313</v>
      </c>
      <c r="C20" s="34">
        <v>0.15</v>
      </c>
      <c r="D20" s="34">
        <v>6.14</v>
      </c>
      <c r="E20" s="37">
        <v>0.35799999999999998</v>
      </c>
      <c r="F20" s="34">
        <v>4.0679999999999996</v>
      </c>
      <c r="G20" s="34">
        <v>4.4999999999999998E-2</v>
      </c>
      <c r="H20" s="34">
        <v>0</v>
      </c>
      <c r="I20" s="34">
        <f>SUM(C20:H20)</f>
        <v>10.760999999999999</v>
      </c>
    </row>
    <row r="21" spans="1:9" ht="15.9" customHeight="1" x14ac:dyDescent="0.3">
      <c r="A21" s="25" t="s">
        <v>290</v>
      </c>
      <c r="B21" s="26" t="s">
        <v>314</v>
      </c>
      <c r="C21" s="34">
        <v>1.2</v>
      </c>
      <c r="D21" s="34">
        <v>19.95</v>
      </c>
      <c r="E21" s="37">
        <v>1.0269999999999999</v>
      </c>
      <c r="F21" s="34">
        <v>11.786</v>
      </c>
      <c r="G21" s="34">
        <v>0.128</v>
      </c>
      <c r="H21" s="34">
        <v>0</v>
      </c>
      <c r="I21" s="34">
        <f t="shared" si="1"/>
        <v>34.091000000000001</v>
      </c>
    </row>
    <row r="22" spans="1:9" ht="15.9" customHeight="1" x14ac:dyDescent="0.3">
      <c r="A22" s="25" t="s">
        <v>291</v>
      </c>
      <c r="B22" s="26" t="s">
        <v>316</v>
      </c>
      <c r="C22" s="34">
        <v>8.36</v>
      </c>
      <c r="D22" s="34">
        <v>22.55</v>
      </c>
      <c r="E22" s="37">
        <v>1.71</v>
      </c>
      <c r="F22" s="34">
        <v>20.349</v>
      </c>
      <c r="G22" s="34">
        <v>0.21299999999999999</v>
      </c>
      <c r="H22" s="34">
        <v>0</v>
      </c>
      <c r="I22" s="34">
        <f t="shared" si="1"/>
        <v>53.181999999999995</v>
      </c>
    </row>
    <row r="23" spans="1:9" ht="15.9" customHeight="1" x14ac:dyDescent="0.3">
      <c r="A23" s="25" t="s">
        <v>292</v>
      </c>
      <c r="B23" s="26" t="s">
        <v>317</v>
      </c>
      <c r="C23" s="34">
        <v>4.4800000000000004</v>
      </c>
      <c r="D23" s="34">
        <v>11.78</v>
      </c>
      <c r="E23" s="37">
        <v>0.85599999999999998</v>
      </c>
      <c r="F23" s="34">
        <v>10.339</v>
      </c>
      <c r="G23" s="34">
        <v>0.107</v>
      </c>
      <c r="H23" s="34">
        <v>4.38</v>
      </c>
      <c r="I23" s="34">
        <f>SUM(C23:H23)</f>
        <v>31.941999999999997</v>
      </c>
    </row>
    <row r="24" spans="1:9" ht="15.9" customHeight="1" x14ac:dyDescent="0.3">
      <c r="A24" s="25" t="s">
        <v>293</v>
      </c>
      <c r="B24" s="26" t="s">
        <v>318</v>
      </c>
      <c r="C24" s="34">
        <v>6.67</v>
      </c>
      <c r="D24" s="34">
        <v>23.184999999999999</v>
      </c>
      <c r="E24" s="37">
        <v>1.7549999999999999</v>
      </c>
      <c r="F24" s="34">
        <v>19.965</v>
      </c>
      <c r="G24" s="34">
        <v>0.219</v>
      </c>
      <c r="H24" s="34">
        <v>0</v>
      </c>
      <c r="I24" s="34">
        <f>SUM(C24:H24)</f>
        <v>51.793999999999997</v>
      </c>
    </row>
    <row r="25" spans="1:9" ht="15.9" customHeight="1" x14ac:dyDescent="0.3">
      <c r="A25" s="25" t="s">
        <v>294</v>
      </c>
      <c r="B25" s="26" t="s">
        <v>319</v>
      </c>
      <c r="C25" s="34">
        <v>7.01</v>
      </c>
      <c r="D25" s="34">
        <v>26.7</v>
      </c>
      <c r="E25" s="37">
        <v>1.802</v>
      </c>
      <c r="F25" s="34">
        <v>21.326000000000001</v>
      </c>
      <c r="G25" s="34">
        <v>0.22500000000000001</v>
      </c>
      <c r="H25" s="34">
        <v>0</v>
      </c>
      <c r="I25" s="34">
        <f t="shared" si="1"/>
        <v>57.063000000000002</v>
      </c>
    </row>
    <row r="26" spans="1:9" ht="15.9" customHeight="1" x14ac:dyDescent="0.3">
      <c r="A26" s="25" t="s">
        <v>295</v>
      </c>
      <c r="B26" s="26" t="s">
        <v>320</v>
      </c>
      <c r="C26" s="34">
        <v>2.98</v>
      </c>
      <c r="D26" s="34">
        <v>17.45</v>
      </c>
      <c r="E26" s="37">
        <v>1.0740000000000001</v>
      </c>
      <c r="F26" s="34">
        <v>12.596</v>
      </c>
      <c r="G26" s="34">
        <v>0.13500000000000001</v>
      </c>
      <c r="H26" s="34">
        <v>0</v>
      </c>
      <c r="I26" s="34">
        <f>SUM(C26:H26)</f>
        <v>34.234999999999999</v>
      </c>
    </row>
    <row r="27" spans="1:9" ht="15.9" customHeight="1" x14ac:dyDescent="0.3">
      <c r="A27" s="25" t="s">
        <v>296</v>
      </c>
      <c r="B27" s="26" t="s">
        <v>321</v>
      </c>
      <c r="C27" s="34">
        <v>8.44</v>
      </c>
      <c r="D27" s="34">
        <v>33.81</v>
      </c>
      <c r="E27" s="37">
        <v>2.0529999999999999</v>
      </c>
      <c r="F27" s="34">
        <v>24.556999999999999</v>
      </c>
      <c r="G27" s="34">
        <v>0.25700000000000001</v>
      </c>
      <c r="H27" s="34">
        <v>4.5199999999999996</v>
      </c>
      <c r="I27" s="34">
        <f t="shared" si="1"/>
        <v>73.637</v>
      </c>
    </row>
    <row r="28" spans="1:9" ht="15.9" customHeight="1" x14ac:dyDescent="0.3">
      <c r="A28" s="25" t="s">
        <v>297</v>
      </c>
      <c r="B28" s="26" t="s">
        <v>322</v>
      </c>
      <c r="C28" s="34">
        <v>4.58</v>
      </c>
      <c r="D28" s="34">
        <v>10.85</v>
      </c>
      <c r="E28" s="37">
        <v>0.72599999999999998</v>
      </c>
      <c r="F28" s="34">
        <v>8.74</v>
      </c>
      <c r="G28" s="34">
        <v>9.0999999999999998E-2</v>
      </c>
      <c r="H28" s="34">
        <v>1.6</v>
      </c>
      <c r="I28" s="34">
        <f t="shared" si="1"/>
        <v>26.587000000000003</v>
      </c>
    </row>
    <row r="29" spans="1:9" ht="15.9" customHeight="1" x14ac:dyDescent="0.3">
      <c r="A29" s="25" t="s">
        <v>298</v>
      </c>
      <c r="B29" s="26" t="s">
        <v>323</v>
      </c>
      <c r="C29" s="34">
        <v>0.15</v>
      </c>
      <c r="D29" s="34">
        <v>10.18</v>
      </c>
      <c r="E29" s="37">
        <v>0.55200000000000005</v>
      </c>
      <c r="F29" s="34">
        <v>6.4809999999999999</v>
      </c>
      <c r="G29" s="34">
        <v>6.9000000000000006E-2</v>
      </c>
      <c r="H29" s="34">
        <v>0</v>
      </c>
      <c r="I29" s="34">
        <f t="shared" ref="I29:I35" si="2">SUM(C29:H29)</f>
        <v>17.431999999999999</v>
      </c>
    </row>
    <row r="30" spans="1:9" ht="15.9" customHeight="1" x14ac:dyDescent="0.3">
      <c r="A30" s="25" t="s">
        <v>299</v>
      </c>
      <c r="B30" s="26" t="s">
        <v>324</v>
      </c>
      <c r="C30" s="34">
        <v>0.6</v>
      </c>
      <c r="D30" s="34">
        <v>6.11</v>
      </c>
      <c r="E30" s="37">
        <v>0.312</v>
      </c>
      <c r="F30" s="34">
        <v>3.5489999999999999</v>
      </c>
      <c r="G30" s="34">
        <v>3.9E-2</v>
      </c>
      <c r="H30" s="34">
        <v>0</v>
      </c>
      <c r="I30" s="34">
        <f t="shared" si="2"/>
        <v>10.61</v>
      </c>
    </row>
    <row r="31" spans="1:9" ht="15.9" customHeight="1" x14ac:dyDescent="0.3">
      <c r="A31" s="25" t="s">
        <v>300</v>
      </c>
      <c r="B31" s="26" t="s">
        <v>325</v>
      </c>
      <c r="C31" s="34">
        <v>0.25</v>
      </c>
      <c r="D31" s="34">
        <v>5.27</v>
      </c>
      <c r="E31" s="37">
        <v>0.36699999999999999</v>
      </c>
      <c r="F31" s="34">
        <v>4.2140000000000004</v>
      </c>
      <c r="G31" s="34">
        <v>4.5999999999999999E-2</v>
      </c>
      <c r="H31" s="34">
        <v>0</v>
      </c>
      <c r="I31" s="34">
        <f t="shared" si="2"/>
        <v>10.146999999999998</v>
      </c>
    </row>
    <row r="32" spans="1:9" ht="15.9" customHeight="1" x14ac:dyDescent="0.3">
      <c r="A32" s="25" t="s">
        <v>301</v>
      </c>
      <c r="B32" s="26" t="s">
        <v>326</v>
      </c>
      <c r="C32" s="34">
        <v>4.05</v>
      </c>
      <c r="D32" s="34">
        <v>9.84</v>
      </c>
      <c r="E32" s="37">
        <v>0.82799999999999996</v>
      </c>
      <c r="F32" s="34">
        <v>9.5540000000000003</v>
      </c>
      <c r="G32" s="34">
        <v>0.10299999999999999</v>
      </c>
      <c r="H32" s="34">
        <v>3.4</v>
      </c>
      <c r="I32" s="34">
        <f t="shared" si="2"/>
        <v>27.774999999999999</v>
      </c>
    </row>
    <row r="33" spans="1:10" ht="15.9" customHeight="1" x14ac:dyDescent="0.3">
      <c r="A33" s="25" t="s">
        <v>302</v>
      </c>
      <c r="B33" s="26" t="s">
        <v>327</v>
      </c>
      <c r="C33" s="34">
        <v>3.54</v>
      </c>
      <c r="D33" s="34">
        <v>31.184999999999999</v>
      </c>
      <c r="E33" s="37">
        <v>3.444</v>
      </c>
      <c r="F33" s="34">
        <v>40.270000000000003</v>
      </c>
      <c r="G33" s="34">
        <v>0.43099999999999999</v>
      </c>
      <c r="H33" s="34">
        <v>2.2999999999999998</v>
      </c>
      <c r="I33" s="34">
        <f t="shared" si="2"/>
        <v>81.17</v>
      </c>
    </row>
    <row r="34" spans="1:10" ht="15.9" customHeight="1" x14ac:dyDescent="0.3">
      <c r="A34" s="25" t="s">
        <v>303</v>
      </c>
      <c r="B34" s="26" t="s">
        <v>315</v>
      </c>
      <c r="C34" s="34">
        <v>2.65</v>
      </c>
      <c r="D34" s="34">
        <v>18.98</v>
      </c>
      <c r="E34" s="37">
        <v>1.0569999999999999</v>
      </c>
      <c r="F34" s="34">
        <v>12.022</v>
      </c>
      <c r="G34" s="34">
        <v>0.13300000000000001</v>
      </c>
      <c r="H34" s="34">
        <v>0</v>
      </c>
      <c r="I34" s="34">
        <f t="shared" si="2"/>
        <v>34.841999999999999</v>
      </c>
    </row>
    <row r="35" spans="1:10" ht="15.9" customHeight="1" x14ac:dyDescent="0.3">
      <c r="A35" s="25" t="s">
        <v>328</v>
      </c>
      <c r="B35" s="26" t="s">
        <v>329</v>
      </c>
      <c r="C35" s="34">
        <v>3.5950000000000002</v>
      </c>
      <c r="D35" s="34">
        <v>12.31</v>
      </c>
      <c r="E35" s="37">
        <v>1.67</v>
      </c>
      <c r="F35" s="34">
        <v>19.298999999999999</v>
      </c>
      <c r="G35" s="34">
        <v>0.20899999999999999</v>
      </c>
      <c r="H35" s="34">
        <v>3.16</v>
      </c>
      <c r="I35" s="34">
        <f t="shared" si="2"/>
        <v>40.243000000000009</v>
      </c>
    </row>
    <row r="36" spans="1:10" ht="14.1" customHeight="1" x14ac:dyDescent="0.3">
      <c r="A36" s="27"/>
      <c r="B36" s="27"/>
      <c r="C36" s="39">
        <f>SUM(C11:C35)</f>
        <v>81.114999999999995</v>
      </c>
      <c r="D36" s="39">
        <f t="shared" ref="D36:H36" si="3">SUM(D11:D35)</f>
        <v>364.16500000000002</v>
      </c>
      <c r="E36" s="39">
        <f t="shared" si="3"/>
        <v>26.546999999999997</v>
      </c>
      <c r="F36" s="39">
        <f t="shared" si="3"/>
        <v>309.64299999999997</v>
      </c>
      <c r="G36" s="39">
        <f t="shared" si="3"/>
        <v>3.3160000000000007</v>
      </c>
      <c r="H36" s="39">
        <f t="shared" si="3"/>
        <v>28.45</v>
      </c>
      <c r="I36" s="39">
        <f>SUM(I11:I35)</f>
        <v>813.2360000000001</v>
      </c>
      <c r="J36" s="38"/>
    </row>
    <row r="37" spans="1:10" ht="14.1" customHeight="1" x14ac:dyDescent="0.3">
      <c r="A37" s="27"/>
      <c r="B37" s="27"/>
      <c r="C37" s="27"/>
      <c r="D37" s="32"/>
      <c r="E37" s="32"/>
      <c r="F37" s="32"/>
      <c r="G37" s="27"/>
      <c r="H37" s="27"/>
      <c r="I37" s="27"/>
    </row>
    <row r="38" spans="1:10" ht="10.95" customHeight="1" x14ac:dyDescent="0.3">
      <c r="A38" s="27" t="s">
        <v>1</v>
      </c>
      <c r="B38" s="27"/>
      <c r="C38" s="27"/>
      <c r="D38" s="27"/>
      <c r="E38" s="27"/>
      <c r="F38" s="27"/>
    </row>
    <row r="39" spans="1:10" ht="58.2" customHeight="1" x14ac:dyDescent="0.3">
      <c r="A39" s="51" t="s">
        <v>3</v>
      </c>
      <c r="B39" s="54" t="s">
        <v>15</v>
      </c>
      <c r="C39" s="60" t="s">
        <v>276</v>
      </c>
      <c r="D39" s="54" t="s">
        <v>5</v>
      </c>
      <c r="E39" s="54" t="s">
        <v>6</v>
      </c>
      <c r="F39" s="54" t="s">
        <v>19</v>
      </c>
      <c r="G39" s="54" t="s">
        <v>7</v>
      </c>
      <c r="H39" s="54" t="s">
        <v>8</v>
      </c>
      <c r="I39" s="51" t="s">
        <v>9</v>
      </c>
    </row>
    <row r="40" spans="1:10" ht="13.8" hidden="1" customHeight="1" x14ac:dyDescent="0.3">
      <c r="A40" s="52"/>
      <c r="B40" s="57"/>
      <c r="C40" s="60"/>
      <c r="D40" s="57"/>
      <c r="E40" s="57"/>
      <c r="F40" s="57"/>
      <c r="G40" s="57"/>
      <c r="H40" s="57"/>
      <c r="I40" s="52"/>
    </row>
    <row r="41" spans="1:10" ht="13.8" hidden="1" customHeight="1" x14ac:dyDescent="0.3">
      <c r="A41" s="52"/>
      <c r="B41" s="57"/>
      <c r="C41" s="60"/>
      <c r="D41" s="55"/>
      <c r="E41" s="55"/>
      <c r="F41" s="55"/>
      <c r="G41" s="55"/>
      <c r="H41" s="55"/>
      <c r="I41" s="53"/>
    </row>
    <row r="42" spans="1:10" ht="13.8" hidden="1" customHeight="1" x14ac:dyDescent="0.3">
      <c r="A42" s="53"/>
      <c r="B42" s="55"/>
      <c r="C42" s="64" t="s">
        <v>11</v>
      </c>
      <c r="D42" s="65"/>
      <c r="E42" s="65"/>
      <c r="F42" s="65"/>
      <c r="G42" s="65"/>
      <c r="H42" s="65"/>
      <c r="I42" s="66"/>
    </row>
    <row r="43" spans="1:10" ht="14.1" customHeight="1" x14ac:dyDescent="0.3">
      <c r="A43" s="25" t="s">
        <v>281</v>
      </c>
      <c r="B43" s="26" t="s">
        <v>304</v>
      </c>
      <c r="C43" s="34">
        <v>9.0340000000000007</v>
      </c>
      <c r="D43" s="34">
        <v>2.9169999999999998</v>
      </c>
      <c r="E43" s="37">
        <v>2.44</v>
      </c>
      <c r="F43" s="34">
        <v>0.439</v>
      </c>
      <c r="G43" s="34">
        <v>0.05</v>
      </c>
      <c r="H43" s="34">
        <v>0.34</v>
      </c>
      <c r="I43" s="34">
        <f>SUM(C43:H43)</f>
        <v>15.22</v>
      </c>
    </row>
    <row r="44" spans="1:10" ht="14.1" customHeight="1" x14ac:dyDescent="0.3">
      <c r="A44" s="25" t="s">
        <v>282</v>
      </c>
      <c r="B44" s="26" t="s">
        <v>305</v>
      </c>
      <c r="C44" s="34">
        <v>5.55</v>
      </c>
      <c r="D44" s="34">
        <v>1.8120000000000001</v>
      </c>
      <c r="E44" s="37">
        <v>1.5249999999999999</v>
      </c>
      <c r="F44" s="34">
        <v>0.27</v>
      </c>
      <c r="G44" s="34">
        <v>0.04</v>
      </c>
      <c r="H44" s="34">
        <v>0.22</v>
      </c>
      <c r="I44" s="34">
        <f t="shared" ref="I44:I67" si="4">SUM(C44:H44)</f>
        <v>9.4169999999999998</v>
      </c>
    </row>
    <row r="45" spans="1:10" ht="14.1" customHeight="1" x14ac:dyDescent="0.3">
      <c r="A45" s="25" t="s">
        <v>283</v>
      </c>
      <c r="B45" s="26" t="s">
        <v>306</v>
      </c>
      <c r="C45" s="34">
        <v>11.625999999999999</v>
      </c>
      <c r="D45" s="34">
        <v>3.8</v>
      </c>
      <c r="E45" s="37">
        <v>3.15</v>
      </c>
      <c r="F45" s="34">
        <v>0.56000000000000005</v>
      </c>
      <c r="G45" s="34">
        <v>0.09</v>
      </c>
      <c r="H45" s="34">
        <v>0.44</v>
      </c>
      <c r="I45" s="34">
        <f t="shared" si="4"/>
        <v>19.665999999999997</v>
      </c>
    </row>
    <row r="46" spans="1:10" ht="14.1" customHeight="1" x14ac:dyDescent="0.3">
      <c r="A46" s="25" t="s">
        <v>284</v>
      </c>
      <c r="B46" s="26" t="s">
        <v>307</v>
      </c>
      <c r="C46" s="34">
        <v>10.210000000000001</v>
      </c>
      <c r="D46" s="34">
        <v>3.34</v>
      </c>
      <c r="E46" s="37">
        <v>2.77</v>
      </c>
      <c r="F46" s="34">
        <v>0.5</v>
      </c>
      <c r="G46" s="34">
        <v>0.08</v>
      </c>
      <c r="H46" s="34">
        <v>0.38</v>
      </c>
      <c r="I46" s="34">
        <f t="shared" si="4"/>
        <v>17.279999999999998</v>
      </c>
    </row>
    <row r="47" spans="1:10" ht="14.1" customHeight="1" x14ac:dyDescent="0.3">
      <c r="A47" s="25" t="s">
        <v>285</v>
      </c>
      <c r="B47" s="26" t="s">
        <v>308</v>
      </c>
      <c r="C47" s="34">
        <v>19.579999999999998</v>
      </c>
      <c r="D47" s="34">
        <v>6.42</v>
      </c>
      <c r="E47" s="37">
        <v>5.3</v>
      </c>
      <c r="F47" s="34">
        <v>0.95</v>
      </c>
      <c r="G47" s="34">
        <v>0.15</v>
      </c>
      <c r="H47" s="34">
        <v>0.74</v>
      </c>
      <c r="I47" s="34">
        <f t="shared" si="4"/>
        <v>33.14</v>
      </c>
    </row>
    <row r="48" spans="1:10" ht="14.1" customHeight="1" x14ac:dyDescent="0.3">
      <c r="A48" s="25" t="s">
        <v>332</v>
      </c>
      <c r="B48" s="26" t="s">
        <v>309</v>
      </c>
      <c r="C48" s="34">
        <v>15.43</v>
      </c>
      <c r="D48" s="34">
        <v>5.05</v>
      </c>
      <c r="E48" s="37">
        <v>4.18</v>
      </c>
      <c r="F48" s="34">
        <v>0.75</v>
      </c>
      <c r="G48" s="34">
        <v>0.12</v>
      </c>
      <c r="H48" s="34">
        <v>0.57999999999999996</v>
      </c>
      <c r="I48" s="34">
        <f t="shared" si="4"/>
        <v>26.11</v>
      </c>
    </row>
    <row r="49" spans="1:9" ht="14.1" customHeight="1" x14ac:dyDescent="0.3">
      <c r="A49" s="25" t="s">
        <v>286</v>
      </c>
      <c r="B49" s="26" t="s">
        <v>329</v>
      </c>
      <c r="C49" s="34">
        <v>6.1</v>
      </c>
      <c r="D49" s="34">
        <v>2</v>
      </c>
      <c r="E49" s="37">
        <v>1.66</v>
      </c>
      <c r="F49" s="34">
        <v>0.3</v>
      </c>
      <c r="G49" s="34">
        <v>0.05</v>
      </c>
      <c r="H49" s="34">
        <v>0.23</v>
      </c>
      <c r="I49" s="34">
        <f t="shared" si="4"/>
        <v>10.340000000000002</v>
      </c>
    </row>
    <row r="50" spans="1:9" ht="14.1" customHeight="1" x14ac:dyDescent="0.3">
      <c r="A50" s="25" t="s">
        <v>287</v>
      </c>
      <c r="B50" s="26" t="s">
        <v>310</v>
      </c>
      <c r="C50" s="34">
        <v>14.96</v>
      </c>
      <c r="D50" s="34">
        <v>4.8899999999999997</v>
      </c>
      <c r="E50" s="37">
        <v>4.0599999999999996</v>
      </c>
      <c r="F50" s="34">
        <v>0.73</v>
      </c>
      <c r="G50" s="34">
        <v>0.11</v>
      </c>
      <c r="H50" s="34">
        <v>0.56000000000000005</v>
      </c>
      <c r="I50" s="34">
        <f t="shared" si="4"/>
        <v>25.31</v>
      </c>
    </row>
    <row r="51" spans="1:9" ht="14.1" customHeight="1" x14ac:dyDescent="0.3">
      <c r="A51" s="25" t="s">
        <v>288</v>
      </c>
      <c r="B51" s="26" t="s">
        <v>311</v>
      </c>
      <c r="C51" s="34">
        <v>5.86</v>
      </c>
      <c r="D51" s="34">
        <v>1.92</v>
      </c>
      <c r="E51" s="37">
        <v>1.59</v>
      </c>
      <c r="F51" s="34">
        <v>0.28000000000000003</v>
      </c>
      <c r="G51" s="34">
        <v>0.04</v>
      </c>
      <c r="H51" s="34">
        <v>0.22</v>
      </c>
      <c r="I51" s="34">
        <f t="shared" si="4"/>
        <v>9.91</v>
      </c>
    </row>
    <row r="52" spans="1:9" ht="14.1" customHeight="1" x14ac:dyDescent="0.3">
      <c r="A52" s="25" t="s">
        <v>289</v>
      </c>
      <c r="B52" s="26" t="s">
        <v>312</v>
      </c>
      <c r="C52" s="34">
        <v>19.12</v>
      </c>
      <c r="D52" s="34">
        <v>6.26</v>
      </c>
      <c r="E52" s="37">
        <v>5.18</v>
      </c>
      <c r="F52" s="34">
        <v>0.93</v>
      </c>
      <c r="G52" s="34">
        <v>0.14000000000000001</v>
      </c>
      <c r="H52" s="34">
        <v>0.72</v>
      </c>
      <c r="I52" s="34">
        <f t="shared" si="4"/>
        <v>32.35</v>
      </c>
    </row>
    <row r="53" spans="1:9" ht="14.1" customHeight="1" x14ac:dyDescent="0.3">
      <c r="A53" s="25" t="s">
        <v>290</v>
      </c>
      <c r="B53" s="26" t="s">
        <v>313</v>
      </c>
      <c r="C53" s="34">
        <v>23.03</v>
      </c>
      <c r="D53" s="34">
        <v>7.55</v>
      </c>
      <c r="E53" s="37">
        <v>6.24</v>
      </c>
      <c r="F53" s="34">
        <v>1.1200000000000001</v>
      </c>
      <c r="G53" s="34">
        <v>0.17</v>
      </c>
      <c r="H53" s="34">
        <v>0.87</v>
      </c>
      <c r="I53" s="34">
        <f t="shared" si="4"/>
        <v>38.979999999999997</v>
      </c>
    </row>
    <row r="54" spans="1:9" ht="14.1" customHeight="1" x14ac:dyDescent="0.3">
      <c r="A54" s="25" t="s">
        <v>291</v>
      </c>
      <c r="B54" s="26" t="s">
        <v>314</v>
      </c>
      <c r="C54" s="34">
        <v>11.87</v>
      </c>
      <c r="D54" s="34">
        <v>3.89</v>
      </c>
      <c r="E54" s="37">
        <v>3.22</v>
      </c>
      <c r="F54" s="34">
        <v>0.57999999999999996</v>
      </c>
      <c r="G54" s="34">
        <v>0.09</v>
      </c>
      <c r="H54" s="34">
        <v>0.45</v>
      </c>
      <c r="I54" s="34">
        <f t="shared" si="4"/>
        <v>20.099999999999998</v>
      </c>
    </row>
    <row r="55" spans="1:9" ht="14.1" customHeight="1" x14ac:dyDescent="0.3">
      <c r="A55" s="25" t="s">
        <v>292</v>
      </c>
      <c r="B55" s="26" t="s">
        <v>316</v>
      </c>
      <c r="C55" s="34">
        <v>21.54</v>
      </c>
      <c r="D55" s="34">
        <v>7.05</v>
      </c>
      <c r="E55" s="37">
        <v>5.84</v>
      </c>
      <c r="F55" s="34">
        <v>1.04</v>
      </c>
      <c r="G55" s="34">
        <v>0.16</v>
      </c>
      <c r="H55" s="34">
        <v>0.81</v>
      </c>
      <c r="I55" s="34">
        <f t="shared" si="4"/>
        <v>36.44</v>
      </c>
    </row>
    <row r="56" spans="1:9" ht="14.1" customHeight="1" x14ac:dyDescent="0.3">
      <c r="A56" s="25" t="s">
        <v>293</v>
      </c>
      <c r="B56" s="26" t="s">
        <v>317</v>
      </c>
      <c r="C56" s="34">
        <v>25.02</v>
      </c>
      <c r="D56" s="34">
        <v>8.1999999999999993</v>
      </c>
      <c r="E56" s="37">
        <v>6.79</v>
      </c>
      <c r="F56" s="34">
        <v>1.21</v>
      </c>
      <c r="G56" s="34">
        <v>0.19</v>
      </c>
      <c r="H56" s="34">
        <v>0.94</v>
      </c>
      <c r="I56" s="34">
        <f t="shared" si="4"/>
        <v>42.349999999999994</v>
      </c>
    </row>
    <row r="57" spans="1:9" ht="14.1" customHeight="1" x14ac:dyDescent="0.3">
      <c r="A57" s="25" t="s">
        <v>294</v>
      </c>
      <c r="B57" s="26" t="s">
        <v>318</v>
      </c>
      <c r="C57" s="34">
        <v>18.52</v>
      </c>
      <c r="D57" s="34">
        <v>6.07</v>
      </c>
      <c r="E57" s="37">
        <v>5.03</v>
      </c>
      <c r="F57" s="34">
        <v>0.9</v>
      </c>
      <c r="G57" s="34">
        <v>0.14000000000000001</v>
      </c>
      <c r="H57" s="34">
        <v>0.7</v>
      </c>
      <c r="I57" s="34">
        <f t="shared" si="4"/>
        <v>31.36</v>
      </c>
    </row>
    <row r="58" spans="1:9" ht="14.1" customHeight="1" x14ac:dyDescent="0.3">
      <c r="A58" s="25" t="s">
        <v>295</v>
      </c>
      <c r="B58" s="26" t="s">
        <v>319</v>
      </c>
      <c r="C58" s="34">
        <v>31.91</v>
      </c>
      <c r="D58" s="34">
        <v>10.44</v>
      </c>
      <c r="E58" s="37">
        <v>8.65</v>
      </c>
      <c r="F58" s="34">
        <v>1.55</v>
      </c>
      <c r="G58" s="34">
        <v>0.24</v>
      </c>
      <c r="H58" s="34">
        <v>1.2</v>
      </c>
      <c r="I58" s="34">
        <f t="shared" si="4"/>
        <v>53.99</v>
      </c>
    </row>
    <row r="59" spans="1:9" ht="14.1" customHeight="1" x14ac:dyDescent="0.3">
      <c r="A59" s="25" t="s">
        <v>296</v>
      </c>
      <c r="B59" s="26" t="s">
        <v>320</v>
      </c>
      <c r="C59" s="34">
        <v>12.74</v>
      </c>
      <c r="D59" s="34">
        <v>4.18</v>
      </c>
      <c r="E59" s="37">
        <v>3.45</v>
      </c>
      <c r="F59" s="34">
        <v>0.62</v>
      </c>
      <c r="G59" s="34">
        <v>0.1</v>
      </c>
      <c r="H59" s="34">
        <v>0.48</v>
      </c>
      <c r="I59" s="34">
        <f t="shared" si="4"/>
        <v>21.570000000000004</v>
      </c>
    </row>
    <row r="60" spans="1:9" ht="14.1" customHeight="1" x14ac:dyDescent="0.3">
      <c r="A60" s="25" t="s">
        <v>297</v>
      </c>
      <c r="B60" s="26" t="s">
        <v>321</v>
      </c>
      <c r="C60" s="34">
        <v>13.69</v>
      </c>
      <c r="D60" s="34">
        <v>4.49</v>
      </c>
      <c r="E60" s="37">
        <v>3.71</v>
      </c>
      <c r="F60" s="34">
        <v>0.66</v>
      </c>
      <c r="G60" s="34">
        <v>0.1</v>
      </c>
      <c r="H60" s="34">
        <v>0.52</v>
      </c>
      <c r="I60" s="34">
        <f t="shared" si="4"/>
        <v>23.17</v>
      </c>
    </row>
    <row r="61" spans="1:9" ht="14.1" customHeight="1" x14ac:dyDescent="0.3">
      <c r="A61" s="25" t="s">
        <v>298</v>
      </c>
      <c r="B61" s="26" t="s">
        <v>322</v>
      </c>
      <c r="C61" s="34">
        <v>4.72</v>
      </c>
      <c r="D61" s="34">
        <v>1.55</v>
      </c>
      <c r="E61" s="37">
        <v>1.28</v>
      </c>
      <c r="F61" s="34">
        <v>0.23</v>
      </c>
      <c r="G61" s="34">
        <v>0.04</v>
      </c>
      <c r="H61" s="34">
        <v>0.18</v>
      </c>
      <c r="I61" s="34">
        <f t="shared" si="4"/>
        <v>8</v>
      </c>
    </row>
    <row r="62" spans="1:9" ht="14.1" customHeight="1" x14ac:dyDescent="0.3">
      <c r="A62" s="25" t="s">
        <v>299</v>
      </c>
      <c r="B62" s="26" t="s">
        <v>323</v>
      </c>
      <c r="C62" s="34">
        <v>5.15</v>
      </c>
      <c r="D62" s="34">
        <v>1.69</v>
      </c>
      <c r="E62" s="37">
        <v>1.4</v>
      </c>
      <c r="F62" s="34">
        <v>0.25</v>
      </c>
      <c r="G62" s="34">
        <v>0.04</v>
      </c>
      <c r="H62" s="34">
        <v>0.19</v>
      </c>
      <c r="I62" s="34">
        <f t="shared" si="4"/>
        <v>8.7199999999999989</v>
      </c>
    </row>
    <row r="63" spans="1:9" ht="14.1" customHeight="1" x14ac:dyDescent="0.3">
      <c r="A63" s="25" t="s">
        <v>300</v>
      </c>
      <c r="B63" s="26" t="s">
        <v>324</v>
      </c>
      <c r="C63" s="34">
        <v>9.83</v>
      </c>
      <c r="D63" s="34">
        <v>3.23</v>
      </c>
      <c r="E63" s="37">
        <v>2.66</v>
      </c>
      <c r="F63" s="34">
        <v>0.48</v>
      </c>
      <c r="G63" s="34">
        <v>7.0000000000000007E-2</v>
      </c>
      <c r="H63" s="34">
        <v>0.37</v>
      </c>
      <c r="I63" s="34">
        <f t="shared" si="4"/>
        <v>16.64</v>
      </c>
    </row>
    <row r="64" spans="1:9" ht="14.1" customHeight="1" x14ac:dyDescent="0.3">
      <c r="A64" s="25" t="s">
        <v>301</v>
      </c>
      <c r="B64" s="26" t="s">
        <v>325</v>
      </c>
      <c r="C64" s="34">
        <v>34.44</v>
      </c>
      <c r="D64" s="34">
        <v>12.478999999999999</v>
      </c>
      <c r="E64" s="37">
        <v>9.34</v>
      </c>
      <c r="F64" s="34">
        <v>1.67</v>
      </c>
      <c r="G64" s="34">
        <v>0.26</v>
      </c>
      <c r="H64" s="34">
        <v>1.3</v>
      </c>
      <c r="I64" s="34">
        <f t="shared" si="4"/>
        <v>59.488999999999997</v>
      </c>
    </row>
    <row r="65" spans="1:9" ht="15.9" customHeight="1" x14ac:dyDescent="0.3">
      <c r="A65" s="25" t="s">
        <v>302</v>
      </c>
      <c r="B65" s="26" t="s">
        <v>326</v>
      </c>
      <c r="C65" s="34">
        <v>17.100000000000001</v>
      </c>
      <c r="D65" s="34">
        <v>5.6</v>
      </c>
      <c r="E65" s="37">
        <v>4.63</v>
      </c>
      <c r="F65" s="34">
        <v>0.83</v>
      </c>
      <c r="G65" s="34">
        <v>0.13</v>
      </c>
      <c r="H65" s="34">
        <v>0.64</v>
      </c>
      <c r="I65" s="34">
        <f t="shared" si="4"/>
        <v>28.93</v>
      </c>
    </row>
    <row r="66" spans="1:9" ht="15.9" customHeight="1" x14ac:dyDescent="0.3">
      <c r="A66" s="25" t="s">
        <v>303</v>
      </c>
      <c r="B66" s="26" t="s">
        <v>327</v>
      </c>
      <c r="C66" s="34">
        <v>14.68</v>
      </c>
      <c r="D66" s="34">
        <v>4.8099999999999996</v>
      </c>
      <c r="E66" s="37">
        <v>3.98</v>
      </c>
      <c r="F66" s="34">
        <v>0.71</v>
      </c>
      <c r="G66" s="34">
        <v>0.11</v>
      </c>
      <c r="H66" s="34">
        <v>0.55000000000000004</v>
      </c>
      <c r="I66" s="34">
        <f t="shared" si="4"/>
        <v>24.84</v>
      </c>
    </row>
    <row r="67" spans="1:9" ht="15.9" customHeight="1" x14ac:dyDescent="0.3">
      <c r="A67" s="25" t="s">
        <v>328</v>
      </c>
      <c r="B67" s="26" t="s">
        <v>315</v>
      </c>
      <c r="C67" s="34">
        <v>3.44</v>
      </c>
      <c r="D67" s="34">
        <v>1.127</v>
      </c>
      <c r="E67" s="37">
        <v>0.93</v>
      </c>
      <c r="F67" s="34">
        <v>0.155</v>
      </c>
      <c r="G67" s="34">
        <v>0.03</v>
      </c>
      <c r="H67" s="34">
        <v>0.13</v>
      </c>
      <c r="I67" s="34">
        <f t="shared" si="4"/>
        <v>5.8120000000000003</v>
      </c>
    </row>
    <row r="68" spans="1:9" ht="15.9" customHeight="1" x14ac:dyDescent="0.3">
      <c r="A68" s="35"/>
      <c r="B68" s="26"/>
      <c r="C68" s="36">
        <f>SUM(C43:C67)</f>
        <v>365.15000000000003</v>
      </c>
      <c r="D68" s="36">
        <f t="shared" ref="D68:H68" si="5">SUM(D43:D67)</f>
        <v>120.76499999999997</v>
      </c>
      <c r="E68" s="36">
        <f t="shared" si="5"/>
        <v>99.00500000000001</v>
      </c>
      <c r="F68" s="36">
        <f t="shared" si="5"/>
        <v>17.714000000000006</v>
      </c>
      <c r="G68" s="36">
        <f t="shared" si="5"/>
        <v>2.7399999999999993</v>
      </c>
      <c r="H68" s="36">
        <f t="shared" si="5"/>
        <v>13.76</v>
      </c>
      <c r="I68" s="36">
        <f>SUM(C68:H68)</f>
        <v>619.13400000000013</v>
      </c>
    </row>
    <row r="69" spans="1:9" ht="14.1" customHeight="1" x14ac:dyDescent="0.3">
      <c r="A69" s="24"/>
      <c r="B69" s="24"/>
      <c r="C69" s="28"/>
      <c r="D69" s="28"/>
      <c r="E69" s="29"/>
      <c r="F69" s="29"/>
      <c r="H69" s="24"/>
      <c r="I69" s="28"/>
    </row>
    <row r="70" spans="1:9" ht="14.1" customHeight="1" x14ac:dyDescent="0.3">
      <c r="A70" s="63" t="s">
        <v>12</v>
      </c>
      <c r="B70" s="63"/>
      <c r="C70" s="63"/>
      <c r="D70" s="63"/>
      <c r="E70" s="63"/>
      <c r="F70" s="63"/>
      <c r="G70" s="63"/>
      <c r="H70" s="63"/>
      <c r="I70" s="63"/>
    </row>
    <row r="72" spans="1:9" ht="14.1" customHeight="1" x14ac:dyDescent="0.3">
      <c r="A72" s="51" t="s">
        <v>3</v>
      </c>
      <c r="B72" s="54" t="s">
        <v>15</v>
      </c>
      <c r="C72" s="54" t="s">
        <v>4</v>
      </c>
      <c r="D72" s="54" t="s">
        <v>5</v>
      </c>
      <c r="E72" s="54" t="s">
        <v>6</v>
      </c>
      <c r="F72" s="54" t="s">
        <v>19</v>
      </c>
      <c r="G72" s="54" t="s">
        <v>7</v>
      </c>
      <c r="H72" s="54" t="s">
        <v>8</v>
      </c>
      <c r="I72" s="51" t="s">
        <v>9</v>
      </c>
    </row>
    <row r="73" spans="1:9" ht="14.1" customHeight="1" x14ac:dyDescent="0.3">
      <c r="A73" s="52"/>
      <c r="B73" s="57"/>
      <c r="C73" s="57"/>
      <c r="D73" s="57"/>
      <c r="E73" s="57"/>
      <c r="F73" s="57"/>
      <c r="G73" s="57"/>
      <c r="H73" s="57"/>
      <c r="I73" s="52"/>
    </row>
    <row r="74" spans="1:9" ht="25.2" customHeight="1" x14ac:dyDescent="0.3">
      <c r="A74" s="52"/>
      <c r="B74" s="57"/>
      <c r="C74" s="55"/>
      <c r="D74" s="55"/>
      <c r="E74" s="55"/>
      <c r="F74" s="55"/>
      <c r="G74" s="55"/>
      <c r="H74" s="55"/>
      <c r="I74" s="53"/>
    </row>
    <row r="75" spans="1:9" ht="15.9" customHeight="1" x14ac:dyDescent="0.3">
      <c r="A75" s="53"/>
      <c r="B75" s="55"/>
      <c r="C75" s="64" t="s">
        <v>13</v>
      </c>
      <c r="D75" s="65"/>
      <c r="E75" s="65"/>
      <c r="F75" s="65"/>
      <c r="G75" s="65"/>
      <c r="H75" s="65"/>
      <c r="I75" s="66"/>
    </row>
    <row r="76" spans="1:9" ht="15.9" customHeight="1" x14ac:dyDescent="0.3">
      <c r="A76" s="25" t="s">
        <v>281</v>
      </c>
      <c r="B76" s="26" t="s">
        <v>304</v>
      </c>
      <c r="C76" s="34">
        <f>D11*150</f>
        <v>1473</v>
      </c>
      <c r="D76" s="34">
        <f>F11*220</f>
        <v>1565.52</v>
      </c>
      <c r="E76" s="37">
        <f>C11*220</f>
        <v>88</v>
      </c>
      <c r="F76" s="34">
        <f>E11*220</f>
        <v>137.5</v>
      </c>
      <c r="G76" s="34">
        <f>G11*220</f>
        <v>17.16</v>
      </c>
      <c r="H76" s="34">
        <f>H11*70</f>
        <v>0</v>
      </c>
      <c r="I76" s="34">
        <f>SUM(C76:H76)</f>
        <v>3281.18</v>
      </c>
    </row>
    <row r="77" spans="1:9" ht="15.9" customHeight="1" x14ac:dyDescent="0.3">
      <c r="A77" s="25" t="s">
        <v>282</v>
      </c>
      <c r="B77" s="26" t="s">
        <v>305</v>
      </c>
      <c r="C77" s="34">
        <f t="shared" ref="C77:C100" si="6">D12*150</f>
        <v>681</v>
      </c>
      <c r="D77" s="34">
        <f t="shared" ref="D77:D100" si="7">F12*220</f>
        <v>1083.06</v>
      </c>
      <c r="E77" s="37">
        <f t="shared" ref="E77:E100" si="8">C12*220</f>
        <v>490.6</v>
      </c>
      <c r="F77" s="34">
        <f t="shared" ref="F77:F100" si="9">E12*220</f>
        <v>95.26</v>
      </c>
      <c r="G77" s="34">
        <f t="shared" ref="G77:G100" si="10">G12*220</f>
        <v>11.879999999999999</v>
      </c>
      <c r="H77" s="34">
        <f t="shared" ref="H77:H100" si="11">H12*70</f>
        <v>0</v>
      </c>
      <c r="I77" s="34">
        <f t="shared" ref="I77:I99" si="12">SUM(C77:H77)</f>
        <v>2361.8000000000002</v>
      </c>
    </row>
    <row r="78" spans="1:9" ht="15.9" customHeight="1" x14ac:dyDescent="0.3">
      <c r="A78" s="25" t="s">
        <v>283</v>
      </c>
      <c r="B78" s="26" t="s">
        <v>306</v>
      </c>
      <c r="C78" s="34">
        <f t="shared" si="6"/>
        <v>1400.2500000000002</v>
      </c>
      <c r="D78" s="34">
        <f t="shared" si="7"/>
        <v>2528.6799999999998</v>
      </c>
      <c r="E78" s="37">
        <f t="shared" si="8"/>
        <v>1338.7</v>
      </c>
      <c r="F78" s="34">
        <f t="shared" si="9"/>
        <v>217.14</v>
      </c>
      <c r="G78" s="34">
        <f t="shared" si="10"/>
        <v>27.06</v>
      </c>
      <c r="H78" s="34">
        <f t="shared" si="11"/>
        <v>440.3</v>
      </c>
      <c r="I78" s="34">
        <f t="shared" si="12"/>
        <v>5952.130000000001</v>
      </c>
    </row>
    <row r="79" spans="1:9" ht="15.9" customHeight="1" x14ac:dyDescent="0.3">
      <c r="A79" s="25" t="s">
        <v>284</v>
      </c>
      <c r="B79" s="26" t="s">
        <v>307</v>
      </c>
      <c r="C79" s="34">
        <f t="shared" si="6"/>
        <v>1041</v>
      </c>
      <c r="D79" s="34">
        <f t="shared" si="7"/>
        <v>2370.06</v>
      </c>
      <c r="E79" s="37">
        <f t="shared" si="8"/>
        <v>495</v>
      </c>
      <c r="F79" s="34">
        <f t="shared" si="9"/>
        <v>207.67999999999998</v>
      </c>
      <c r="G79" s="34">
        <f t="shared" si="10"/>
        <v>25.740000000000002</v>
      </c>
      <c r="H79" s="34">
        <f t="shared" si="11"/>
        <v>0</v>
      </c>
      <c r="I79" s="34">
        <f t="shared" si="12"/>
        <v>4139.4799999999996</v>
      </c>
    </row>
    <row r="80" spans="1:9" ht="15.9" customHeight="1" x14ac:dyDescent="0.3">
      <c r="A80" s="25" t="s">
        <v>285</v>
      </c>
      <c r="B80" s="26" t="s">
        <v>308</v>
      </c>
      <c r="C80" s="34">
        <f t="shared" si="6"/>
        <v>3268.5</v>
      </c>
      <c r="D80" s="34">
        <f t="shared" si="7"/>
        <v>3200.7799999999997</v>
      </c>
      <c r="E80" s="37">
        <f t="shared" si="8"/>
        <v>225.49999999999997</v>
      </c>
      <c r="F80" s="34">
        <f t="shared" si="9"/>
        <v>276.97999999999996</v>
      </c>
      <c r="G80" s="34">
        <f t="shared" si="10"/>
        <v>34.54</v>
      </c>
      <c r="H80" s="34">
        <f t="shared" si="11"/>
        <v>196</v>
      </c>
      <c r="I80" s="34">
        <f t="shared" si="12"/>
        <v>7202.2999999999993</v>
      </c>
    </row>
    <row r="81" spans="1:9" ht="15.9" customHeight="1" x14ac:dyDescent="0.3">
      <c r="A81" s="25" t="s">
        <v>332</v>
      </c>
      <c r="B81" s="26" t="s">
        <v>309</v>
      </c>
      <c r="C81" s="34">
        <f t="shared" si="6"/>
        <v>2196</v>
      </c>
      <c r="D81" s="34">
        <f t="shared" si="7"/>
        <v>2698.08</v>
      </c>
      <c r="E81" s="37">
        <f t="shared" si="8"/>
        <v>1581.8000000000002</v>
      </c>
      <c r="F81" s="34">
        <f t="shared" si="9"/>
        <v>232.76000000000002</v>
      </c>
      <c r="G81" s="34">
        <f t="shared" si="10"/>
        <v>29.040000000000003</v>
      </c>
      <c r="H81" s="34">
        <f t="shared" si="11"/>
        <v>0</v>
      </c>
      <c r="I81" s="34">
        <f t="shared" si="12"/>
        <v>6737.68</v>
      </c>
    </row>
    <row r="82" spans="1:9" ht="15.9" customHeight="1" x14ac:dyDescent="0.3">
      <c r="A82" s="25" t="s">
        <v>286</v>
      </c>
      <c r="B82" s="26" t="s">
        <v>310</v>
      </c>
      <c r="C82" s="34">
        <f t="shared" si="6"/>
        <v>717</v>
      </c>
      <c r="D82" s="34">
        <f t="shared" si="7"/>
        <v>580.57999999999993</v>
      </c>
      <c r="E82" s="37">
        <f t="shared" si="8"/>
        <v>165</v>
      </c>
      <c r="F82" s="34">
        <f t="shared" si="9"/>
        <v>51.04</v>
      </c>
      <c r="G82" s="34">
        <f t="shared" si="10"/>
        <v>6.38</v>
      </c>
      <c r="H82" s="34">
        <f t="shared" si="11"/>
        <v>0</v>
      </c>
      <c r="I82" s="34">
        <f t="shared" si="12"/>
        <v>1520</v>
      </c>
    </row>
    <row r="83" spans="1:9" ht="15.9" customHeight="1" x14ac:dyDescent="0.3">
      <c r="A83" s="25" t="s">
        <v>287</v>
      </c>
      <c r="B83" s="26" t="s">
        <v>311</v>
      </c>
      <c r="C83" s="34">
        <f t="shared" si="6"/>
        <v>912</v>
      </c>
      <c r="D83" s="34">
        <f t="shared" si="7"/>
        <v>1045.6600000000001</v>
      </c>
      <c r="E83" s="37">
        <f t="shared" si="8"/>
        <v>88</v>
      </c>
      <c r="F83" s="34">
        <f t="shared" si="9"/>
        <v>90.64</v>
      </c>
      <c r="G83" s="34">
        <f t="shared" si="10"/>
        <v>11.219999999999999</v>
      </c>
      <c r="H83" s="34">
        <f t="shared" si="11"/>
        <v>0</v>
      </c>
      <c r="I83" s="34">
        <f t="shared" si="12"/>
        <v>2147.52</v>
      </c>
    </row>
    <row r="84" spans="1:9" ht="15.9" customHeight="1" x14ac:dyDescent="0.3">
      <c r="A84" s="25" t="s">
        <v>288</v>
      </c>
      <c r="B84" s="26" t="s">
        <v>312</v>
      </c>
      <c r="C84" s="34">
        <f t="shared" si="6"/>
        <v>2992.5</v>
      </c>
      <c r="D84" s="34">
        <f t="shared" si="7"/>
        <v>2643.74</v>
      </c>
      <c r="E84" s="37">
        <f t="shared" si="8"/>
        <v>457.6</v>
      </c>
      <c r="F84" s="34">
        <f t="shared" si="9"/>
        <v>221.32</v>
      </c>
      <c r="G84" s="34">
        <f t="shared" si="10"/>
        <v>27.5</v>
      </c>
      <c r="H84" s="34">
        <f>H19*70</f>
        <v>0</v>
      </c>
      <c r="I84" s="34">
        <f t="shared" si="12"/>
        <v>6342.66</v>
      </c>
    </row>
    <row r="85" spans="1:9" ht="15.9" customHeight="1" x14ac:dyDescent="0.3">
      <c r="A85" s="25" t="s">
        <v>289</v>
      </c>
      <c r="B85" s="26" t="s">
        <v>313</v>
      </c>
      <c r="C85" s="34">
        <f t="shared" si="6"/>
        <v>921</v>
      </c>
      <c r="D85" s="34">
        <f t="shared" si="7"/>
        <v>894.95999999999992</v>
      </c>
      <c r="E85" s="37">
        <f t="shared" si="8"/>
        <v>33</v>
      </c>
      <c r="F85" s="34">
        <f t="shared" si="9"/>
        <v>78.759999999999991</v>
      </c>
      <c r="G85" s="34">
        <f t="shared" si="10"/>
        <v>9.9</v>
      </c>
      <c r="H85" s="34">
        <f t="shared" si="11"/>
        <v>0</v>
      </c>
      <c r="I85" s="34">
        <f t="shared" si="12"/>
        <v>1937.6200000000001</v>
      </c>
    </row>
    <row r="86" spans="1:9" ht="15.9" customHeight="1" x14ac:dyDescent="0.3">
      <c r="A86" s="25" t="s">
        <v>290</v>
      </c>
      <c r="B86" s="26" t="s">
        <v>314</v>
      </c>
      <c r="C86" s="34">
        <f t="shared" si="6"/>
        <v>2992.5</v>
      </c>
      <c r="D86" s="34">
        <f t="shared" si="7"/>
        <v>2592.92</v>
      </c>
      <c r="E86" s="37">
        <f t="shared" si="8"/>
        <v>264</v>
      </c>
      <c r="F86" s="34">
        <f t="shared" si="9"/>
        <v>225.93999999999997</v>
      </c>
      <c r="G86" s="34">
        <f t="shared" si="10"/>
        <v>28.16</v>
      </c>
      <c r="H86" s="34">
        <f t="shared" si="11"/>
        <v>0</v>
      </c>
      <c r="I86" s="34">
        <f t="shared" si="12"/>
        <v>6103.5199999999995</v>
      </c>
    </row>
    <row r="87" spans="1:9" ht="15.9" customHeight="1" x14ac:dyDescent="0.3">
      <c r="A87" s="25" t="s">
        <v>291</v>
      </c>
      <c r="B87" s="26" t="s">
        <v>316</v>
      </c>
      <c r="C87" s="34">
        <f t="shared" si="6"/>
        <v>3382.5</v>
      </c>
      <c r="D87" s="34">
        <f t="shared" si="7"/>
        <v>4476.78</v>
      </c>
      <c r="E87" s="37">
        <f t="shared" si="8"/>
        <v>1839.1999999999998</v>
      </c>
      <c r="F87" s="34">
        <f t="shared" si="9"/>
        <v>376.2</v>
      </c>
      <c r="G87" s="34">
        <f t="shared" si="10"/>
        <v>46.86</v>
      </c>
      <c r="H87" s="34">
        <f t="shared" si="11"/>
        <v>0</v>
      </c>
      <c r="I87" s="34">
        <f t="shared" si="12"/>
        <v>10121.540000000001</v>
      </c>
    </row>
    <row r="88" spans="1:9" ht="15.9" customHeight="1" x14ac:dyDescent="0.3">
      <c r="A88" s="25" t="s">
        <v>292</v>
      </c>
      <c r="B88" s="26" t="s">
        <v>317</v>
      </c>
      <c r="C88" s="34">
        <f t="shared" si="6"/>
        <v>1767</v>
      </c>
      <c r="D88" s="34">
        <f t="shared" si="7"/>
        <v>2274.58</v>
      </c>
      <c r="E88" s="37">
        <f t="shared" si="8"/>
        <v>985.60000000000014</v>
      </c>
      <c r="F88" s="34">
        <f t="shared" si="9"/>
        <v>188.32</v>
      </c>
      <c r="G88" s="34">
        <f t="shared" si="10"/>
        <v>23.54</v>
      </c>
      <c r="H88" s="34">
        <f t="shared" si="11"/>
        <v>306.59999999999997</v>
      </c>
      <c r="I88" s="34">
        <f t="shared" si="12"/>
        <v>5545.64</v>
      </c>
    </row>
    <row r="89" spans="1:9" ht="15.9" customHeight="1" x14ac:dyDescent="0.3">
      <c r="A89" s="25" t="s">
        <v>293</v>
      </c>
      <c r="B89" s="26" t="s">
        <v>318</v>
      </c>
      <c r="C89" s="34">
        <f t="shared" si="6"/>
        <v>3477.75</v>
      </c>
      <c r="D89" s="34">
        <f t="shared" si="7"/>
        <v>4392.3</v>
      </c>
      <c r="E89" s="37">
        <f t="shared" si="8"/>
        <v>1467.4</v>
      </c>
      <c r="F89" s="34">
        <f t="shared" si="9"/>
        <v>386.09999999999997</v>
      </c>
      <c r="G89" s="34">
        <f t="shared" si="10"/>
        <v>48.18</v>
      </c>
      <c r="H89" s="34">
        <f t="shared" si="11"/>
        <v>0</v>
      </c>
      <c r="I89" s="34">
        <f t="shared" si="12"/>
        <v>9771.7300000000014</v>
      </c>
    </row>
    <row r="90" spans="1:9" ht="15.9" customHeight="1" x14ac:dyDescent="0.3">
      <c r="A90" s="25" t="s">
        <v>294</v>
      </c>
      <c r="B90" s="26" t="s">
        <v>319</v>
      </c>
      <c r="C90" s="34">
        <f t="shared" si="6"/>
        <v>4005</v>
      </c>
      <c r="D90" s="34">
        <f t="shared" si="7"/>
        <v>4691.72</v>
      </c>
      <c r="E90" s="37">
        <f t="shared" si="8"/>
        <v>1542.2</v>
      </c>
      <c r="F90" s="34">
        <f t="shared" si="9"/>
        <v>396.44</v>
      </c>
      <c r="G90" s="34">
        <f t="shared" si="10"/>
        <v>49.5</v>
      </c>
      <c r="H90" s="34">
        <f t="shared" si="11"/>
        <v>0</v>
      </c>
      <c r="I90" s="34">
        <f t="shared" si="12"/>
        <v>10684.860000000002</v>
      </c>
    </row>
    <row r="91" spans="1:9" ht="15.9" customHeight="1" x14ac:dyDescent="0.3">
      <c r="A91" s="25" t="s">
        <v>295</v>
      </c>
      <c r="B91" s="26" t="s">
        <v>320</v>
      </c>
      <c r="C91" s="34">
        <f t="shared" si="6"/>
        <v>2617.5</v>
      </c>
      <c r="D91" s="34">
        <f t="shared" si="7"/>
        <v>2771.12</v>
      </c>
      <c r="E91" s="37">
        <f t="shared" si="8"/>
        <v>655.6</v>
      </c>
      <c r="F91" s="34">
        <f t="shared" si="9"/>
        <v>236.28</v>
      </c>
      <c r="G91" s="34">
        <f t="shared" si="10"/>
        <v>29.700000000000003</v>
      </c>
      <c r="H91" s="34">
        <f t="shared" si="11"/>
        <v>0</v>
      </c>
      <c r="I91" s="34">
        <f t="shared" si="12"/>
        <v>6310.2</v>
      </c>
    </row>
    <row r="92" spans="1:9" ht="15.9" customHeight="1" x14ac:dyDescent="0.3">
      <c r="A92" s="25" t="s">
        <v>296</v>
      </c>
      <c r="B92" s="26" t="s">
        <v>321</v>
      </c>
      <c r="C92" s="34">
        <f t="shared" si="6"/>
        <v>5071.5</v>
      </c>
      <c r="D92" s="34">
        <f t="shared" si="7"/>
        <v>5402.54</v>
      </c>
      <c r="E92" s="37">
        <f t="shared" si="8"/>
        <v>1856.8</v>
      </c>
      <c r="F92" s="34">
        <f t="shared" si="9"/>
        <v>451.65999999999997</v>
      </c>
      <c r="G92" s="34">
        <f t="shared" si="10"/>
        <v>56.54</v>
      </c>
      <c r="H92" s="34">
        <f t="shared" si="11"/>
        <v>316.39999999999998</v>
      </c>
      <c r="I92" s="34">
        <f t="shared" si="12"/>
        <v>13155.44</v>
      </c>
    </row>
    <row r="93" spans="1:9" ht="15.9" customHeight="1" x14ac:dyDescent="0.3">
      <c r="A93" s="25" t="s">
        <v>297</v>
      </c>
      <c r="B93" s="26" t="s">
        <v>322</v>
      </c>
      <c r="C93" s="34">
        <f t="shared" si="6"/>
        <v>1627.5</v>
      </c>
      <c r="D93" s="34">
        <f t="shared" si="7"/>
        <v>1922.8</v>
      </c>
      <c r="E93" s="37">
        <f t="shared" si="8"/>
        <v>1007.6</v>
      </c>
      <c r="F93" s="34">
        <f t="shared" si="9"/>
        <v>159.72</v>
      </c>
      <c r="G93" s="34">
        <f t="shared" si="10"/>
        <v>20.02</v>
      </c>
      <c r="H93" s="34">
        <f t="shared" si="11"/>
        <v>112</v>
      </c>
      <c r="I93" s="34">
        <f t="shared" si="12"/>
        <v>4849.6400000000012</v>
      </c>
    </row>
    <row r="94" spans="1:9" ht="15.9" customHeight="1" x14ac:dyDescent="0.3">
      <c r="A94" s="25" t="s">
        <v>298</v>
      </c>
      <c r="B94" s="26" t="s">
        <v>323</v>
      </c>
      <c r="C94" s="34">
        <f t="shared" si="6"/>
        <v>1527</v>
      </c>
      <c r="D94" s="34">
        <f t="shared" si="7"/>
        <v>1425.82</v>
      </c>
      <c r="E94" s="37">
        <f t="shared" si="8"/>
        <v>33</v>
      </c>
      <c r="F94" s="34">
        <f t="shared" si="9"/>
        <v>121.44000000000001</v>
      </c>
      <c r="G94" s="34">
        <f t="shared" si="10"/>
        <v>15.180000000000001</v>
      </c>
      <c r="H94" s="34">
        <f t="shared" si="11"/>
        <v>0</v>
      </c>
      <c r="I94" s="34">
        <f t="shared" si="12"/>
        <v>3122.4399999999996</v>
      </c>
    </row>
    <row r="95" spans="1:9" ht="15.9" customHeight="1" x14ac:dyDescent="0.3">
      <c r="A95" s="25" t="s">
        <v>299</v>
      </c>
      <c r="B95" s="26" t="s">
        <v>324</v>
      </c>
      <c r="C95" s="34">
        <f t="shared" si="6"/>
        <v>916.5</v>
      </c>
      <c r="D95" s="34">
        <f t="shared" si="7"/>
        <v>780.78</v>
      </c>
      <c r="E95" s="37">
        <f t="shared" si="8"/>
        <v>132</v>
      </c>
      <c r="F95" s="34">
        <f t="shared" si="9"/>
        <v>68.64</v>
      </c>
      <c r="G95" s="34">
        <f t="shared" si="10"/>
        <v>8.58</v>
      </c>
      <c r="H95" s="34">
        <f t="shared" si="11"/>
        <v>0</v>
      </c>
      <c r="I95" s="34">
        <f t="shared" si="12"/>
        <v>1906.5</v>
      </c>
    </row>
    <row r="96" spans="1:9" ht="15.9" customHeight="1" x14ac:dyDescent="0.3">
      <c r="A96" s="25" t="s">
        <v>300</v>
      </c>
      <c r="B96" s="26" t="s">
        <v>325</v>
      </c>
      <c r="C96" s="34">
        <f t="shared" si="6"/>
        <v>790.49999999999989</v>
      </c>
      <c r="D96" s="34">
        <f t="shared" si="7"/>
        <v>927.08</v>
      </c>
      <c r="E96" s="37">
        <f t="shared" si="8"/>
        <v>55</v>
      </c>
      <c r="F96" s="34">
        <f t="shared" si="9"/>
        <v>80.739999999999995</v>
      </c>
      <c r="G96" s="34">
        <f t="shared" si="10"/>
        <v>10.119999999999999</v>
      </c>
      <c r="H96" s="34">
        <f t="shared" si="11"/>
        <v>0</v>
      </c>
      <c r="I96" s="34">
        <f t="shared" si="12"/>
        <v>1863.4399999999998</v>
      </c>
    </row>
    <row r="97" spans="1:9" ht="15.9" customHeight="1" x14ac:dyDescent="0.3">
      <c r="A97" s="25" t="s">
        <v>301</v>
      </c>
      <c r="B97" s="26" t="s">
        <v>326</v>
      </c>
      <c r="C97" s="34">
        <f t="shared" si="6"/>
        <v>1476</v>
      </c>
      <c r="D97" s="34">
        <f t="shared" si="7"/>
        <v>2101.88</v>
      </c>
      <c r="E97" s="37">
        <f t="shared" si="8"/>
        <v>891</v>
      </c>
      <c r="F97" s="34">
        <f t="shared" si="9"/>
        <v>182.16</v>
      </c>
      <c r="G97" s="34">
        <f t="shared" si="10"/>
        <v>22.66</v>
      </c>
      <c r="H97" s="34">
        <f t="shared" si="11"/>
        <v>238</v>
      </c>
      <c r="I97" s="34">
        <f t="shared" si="12"/>
        <v>4911.7</v>
      </c>
    </row>
    <row r="98" spans="1:9" ht="15.9" customHeight="1" x14ac:dyDescent="0.3">
      <c r="A98" s="25" t="s">
        <v>302</v>
      </c>
      <c r="B98" s="26" t="s">
        <v>327</v>
      </c>
      <c r="C98" s="34">
        <f t="shared" si="6"/>
        <v>4677.75</v>
      </c>
      <c r="D98" s="34">
        <f t="shared" si="7"/>
        <v>8859.4000000000015</v>
      </c>
      <c r="E98" s="37">
        <f t="shared" si="8"/>
        <v>778.8</v>
      </c>
      <c r="F98" s="34">
        <f t="shared" si="9"/>
        <v>757.68</v>
      </c>
      <c r="G98" s="34">
        <f t="shared" si="10"/>
        <v>94.82</v>
      </c>
      <c r="H98" s="34">
        <f t="shared" si="11"/>
        <v>161</v>
      </c>
      <c r="I98" s="34">
        <f t="shared" si="12"/>
        <v>15329.45</v>
      </c>
    </row>
    <row r="99" spans="1:9" ht="15.9" customHeight="1" x14ac:dyDescent="0.3">
      <c r="A99" s="25" t="s">
        <v>303</v>
      </c>
      <c r="B99" s="26" t="s">
        <v>315</v>
      </c>
      <c r="C99" s="34">
        <f t="shared" si="6"/>
        <v>2847</v>
      </c>
      <c r="D99" s="34">
        <f t="shared" si="7"/>
        <v>2644.84</v>
      </c>
      <c r="E99" s="37">
        <f t="shared" si="8"/>
        <v>583</v>
      </c>
      <c r="F99" s="34">
        <f t="shared" si="9"/>
        <v>232.54</v>
      </c>
      <c r="G99" s="34">
        <f t="shared" si="10"/>
        <v>29.26</v>
      </c>
      <c r="H99" s="34">
        <f t="shared" si="11"/>
        <v>0</v>
      </c>
      <c r="I99" s="34">
        <f t="shared" si="12"/>
        <v>6336.64</v>
      </c>
    </row>
    <row r="100" spans="1:9" ht="15.9" customHeight="1" x14ac:dyDescent="0.3">
      <c r="A100" s="25" t="s">
        <v>328</v>
      </c>
      <c r="B100" s="26" t="s">
        <v>329</v>
      </c>
      <c r="C100" s="34">
        <f t="shared" si="6"/>
        <v>1846.5</v>
      </c>
      <c r="D100" s="34">
        <f t="shared" si="7"/>
        <v>4245.78</v>
      </c>
      <c r="E100" s="37">
        <f t="shared" si="8"/>
        <v>790.90000000000009</v>
      </c>
      <c r="F100" s="34">
        <f t="shared" si="9"/>
        <v>367.4</v>
      </c>
      <c r="G100" s="34">
        <f t="shared" si="10"/>
        <v>45.98</v>
      </c>
      <c r="H100" s="34">
        <f t="shared" si="11"/>
        <v>221.20000000000002</v>
      </c>
      <c r="I100" s="34">
        <f>SUM(C100:H100)</f>
        <v>7517.7599999999993</v>
      </c>
    </row>
    <row r="101" spans="1:9" ht="54" customHeight="1" x14ac:dyDescent="0.3">
      <c r="A101" s="63" t="s">
        <v>14</v>
      </c>
      <c r="B101" s="63"/>
      <c r="C101" s="63"/>
      <c r="D101" s="63"/>
      <c r="E101" s="63"/>
      <c r="F101" s="63"/>
      <c r="G101" s="63"/>
      <c r="H101" s="63"/>
      <c r="I101" s="63"/>
    </row>
    <row r="103" spans="1:9" ht="48" x14ac:dyDescent="0.3">
      <c r="A103" s="51" t="s">
        <v>3</v>
      </c>
      <c r="B103" s="54" t="s">
        <v>15</v>
      </c>
      <c r="C103" s="20" t="s">
        <v>16</v>
      </c>
      <c r="D103" s="20" t="s">
        <v>17</v>
      </c>
      <c r="E103" s="20" t="s">
        <v>18</v>
      </c>
      <c r="F103" s="20" t="s">
        <v>19</v>
      </c>
      <c r="G103" s="20" t="s">
        <v>20</v>
      </c>
      <c r="H103" s="20" t="s">
        <v>21</v>
      </c>
      <c r="I103" s="19" t="s">
        <v>22</v>
      </c>
    </row>
    <row r="104" spans="1:9" x14ac:dyDescent="0.3">
      <c r="A104" s="53"/>
      <c r="B104" s="55"/>
      <c r="C104" s="56" t="s">
        <v>23</v>
      </c>
      <c r="D104" s="56"/>
      <c r="E104" s="56"/>
      <c r="F104" s="56"/>
      <c r="G104" s="56"/>
      <c r="H104" s="56"/>
      <c r="I104" s="56"/>
    </row>
    <row r="105" spans="1:9" x14ac:dyDescent="0.3">
      <c r="A105" s="25" t="s">
        <v>281</v>
      </c>
      <c r="B105" s="26" t="s">
        <v>304</v>
      </c>
      <c r="C105" s="34">
        <f>D11*130</f>
        <v>1276.6000000000001</v>
      </c>
      <c r="D105" s="34">
        <f>F11*380</f>
        <v>2704.08</v>
      </c>
      <c r="E105" s="37">
        <f>C11*180</f>
        <v>72</v>
      </c>
      <c r="F105" s="34">
        <f>E11*380</f>
        <v>237.5</v>
      </c>
      <c r="G105" s="34">
        <f>G11*200</f>
        <v>15.6</v>
      </c>
      <c r="H105" s="34">
        <f>H11*100</f>
        <v>0</v>
      </c>
      <c r="I105" s="34">
        <f>H105+G105+F105+E105+D105+C105</f>
        <v>4305.78</v>
      </c>
    </row>
    <row r="106" spans="1:9" x14ac:dyDescent="0.3">
      <c r="A106" s="25" t="s">
        <v>282</v>
      </c>
      <c r="B106" s="26" t="s">
        <v>305</v>
      </c>
      <c r="C106" s="34">
        <f t="shared" ref="C106:C129" si="13">D12*130</f>
        <v>590.20000000000005</v>
      </c>
      <c r="D106" s="34">
        <f t="shared" ref="D106:D129" si="14">F12*380</f>
        <v>1870.74</v>
      </c>
      <c r="E106" s="37">
        <f t="shared" ref="E106:E129" si="15">C12*180</f>
        <v>401.4</v>
      </c>
      <c r="F106" s="34">
        <f t="shared" ref="F106:F129" si="16">E12*380</f>
        <v>164.54</v>
      </c>
      <c r="G106" s="34">
        <f t="shared" ref="G106:G129" si="17">G12*200</f>
        <v>10.8</v>
      </c>
      <c r="H106" s="34">
        <f t="shared" ref="H106:H129" si="18">H12*100</f>
        <v>0</v>
      </c>
      <c r="I106" s="34">
        <f t="shared" ref="I106:I129" si="19">H106+G106+F106+E106+D106+C106</f>
        <v>3037.6800000000003</v>
      </c>
    </row>
    <row r="107" spans="1:9" x14ac:dyDescent="0.3">
      <c r="A107" s="25" t="s">
        <v>283</v>
      </c>
      <c r="B107" s="26" t="s">
        <v>306</v>
      </c>
      <c r="C107" s="34">
        <f t="shared" si="13"/>
        <v>1213.5500000000002</v>
      </c>
      <c r="D107" s="34">
        <f t="shared" si="14"/>
        <v>4367.72</v>
      </c>
      <c r="E107" s="37">
        <f t="shared" si="15"/>
        <v>1095.3</v>
      </c>
      <c r="F107" s="34">
        <f t="shared" si="16"/>
        <v>375.06</v>
      </c>
      <c r="G107" s="34">
        <f t="shared" si="17"/>
        <v>24.6</v>
      </c>
      <c r="H107" s="34">
        <f t="shared" si="18"/>
        <v>629</v>
      </c>
      <c r="I107" s="34">
        <f t="shared" si="19"/>
        <v>7705.2300000000005</v>
      </c>
    </row>
    <row r="108" spans="1:9" x14ac:dyDescent="0.3">
      <c r="A108" s="25" t="s">
        <v>284</v>
      </c>
      <c r="B108" s="26" t="s">
        <v>307</v>
      </c>
      <c r="C108" s="34">
        <f t="shared" si="13"/>
        <v>902.2</v>
      </c>
      <c r="D108" s="34">
        <f t="shared" si="14"/>
        <v>4093.74</v>
      </c>
      <c r="E108" s="37">
        <f t="shared" si="15"/>
        <v>405</v>
      </c>
      <c r="F108" s="34">
        <f t="shared" si="16"/>
        <v>358.71999999999997</v>
      </c>
      <c r="G108" s="34">
        <f t="shared" si="17"/>
        <v>23.400000000000002</v>
      </c>
      <c r="H108" s="34">
        <f t="shared" si="18"/>
        <v>0</v>
      </c>
      <c r="I108" s="34">
        <f t="shared" si="19"/>
        <v>5783.0599999999995</v>
      </c>
    </row>
    <row r="109" spans="1:9" x14ac:dyDescent="0.3">
      <c r="A109" s="25" t="s">
        <v>285</v>
      </c>
      <c r="B109" s="26" t="s">
        <v>308</v>
      </c>
      <c r="C109" s="34">
        <f t="shared" si="13"/>
        <v>2832.7</v>
      </c>
      <c r="D109" s="34">
        <f t="shared" si="14"/>
        <v>5528.62</v>
      </c>
      <c r="E109" s="37">
        <f t="shared" si="15"/>
        <v>184.49999999999997</v>
      </c>
      <c r="F109" s="34">
        <f t="shared" si="16"/>
        <v>478.41999999999996</v>
      </c>
      <c r="G109" s="34">
        <f t="shared" si="17"/>
        <v>31.4</v>
      </c>
      <c r="H109" s="34">
        <f t="shared" si="18"/>
        <v>280</v>
      </c>
      <c r="I109" s="34">
        <f t="shared" si="19"/>
        <v>9335.64</v>
      </c>
    </row>
    <row r="110" spans="1:9" x14ac:dyDescent="0.3">
      <c r="A110" s="25" t="s">
        <v>332</v>
      </c>
      <c r="B110" s="26" t="s">
        <v>309</v>
      </c>
      <c r="C110" s="34">
        <f t="shared" si="13"/>
        <v>1903.2</v>
      </c>
      <c r="D110" s="34">
        <f t="shared" si="14"/>
        <v>4660.32</v>
      </c>
      <c r="E110" s="37">
        <f t="shared" si="15"/>
        <v>1294.2</v>
      </c>
      <c r="F110" s="34">
        <f t="shared" si="16"/>
        <v>402.04</v>
      </c>
      <c r="G110" s="34">
        <f t="shared" si="17"/>
        <v>26.400000000000002</v>
      </c>
      <c r="H110" s="34">
        <f t="shared" si="18"/>
        <v>0</v>
      </c>
      <c r="I110" s="34">
        <f t="shared" si="19"/>
        <v>8286.16</v>
      </c>
    </row>
    <row r="111" spans="1:9" x14ac:dyDescent="0.3">
      <c r="A111" s="25" t="s">
        <v>286</v>
      </c>
      <c r="B111" s="26" t="s">
        <v>310</v>
      </c>
      <c r="C111" s="34">
        <f t="shared" si="13"/>
        <v>621.4</v>
      </c>
      <c r="D111" s="34">
        <f t="shared" si="14"/>
        <v>1002.8199999999999</v>
      </c>
      <c r="E111" s="37">
        <f t="shared" si="15"/>
        <v>135</v>
      </c>
      <c r="F111" s="34">
        <f t="shared" si="16"/>
        <v>88.160000000000011</v>
      </c>
      <c r="G111" s="34">
        <f t="shared" si="17"/>
        <v>5.8000000000000007</v>
      </c>
      <c r="H111" s="34">
        <f t="shared" si="18"/>
        <v>0</v>
      </c>
      <c r="I111" s="34">
        <f t="shared" si="19"/>
        <v>1853.1799999999998</v>
      </c>
    </row>
    <row r="112" spans="1:9" x14ac:dyDescent="0.3">
      <c r="A112" s="25" t="s">
        <v>287</v>
      </c>
      <c r="B112" s="26" t="s">
        <v>311</v>
      </c>
      <c r="C112" s="34">
        <f t="shared" si="13"/>
        <v>790.4</v>
      </c>
      <c r="D112" s="34">
        <f t="shared" si="14"/>
        <v>1806.14</v>
      </c>
      <c r="E112" s="37">
        <f t="shared" si="15"/>
        <v>72</v>
      </c>
      <c r="F112" s="34">
        <f t="shared" si="16"/>
        <v>156.56</v>
      </c>
      <c r="G112" s="34">
        <f t="shared" si="17"/>
        <v>10.199999999999999</v>
      </c>
      <c r="H112" s="34">
        <f t="shared" si="18"/>
        <v>0</v>
      </c>
      <c r="I112" s="34">
        <f t="shared" si="19"/>
        <v>2835.3</v>
      </c>
    </row>
    <row r="113" spans="1:9" x14ac:dyDescent="0.3">
      <c r="A113" s="25" t="s">
        <v>288</v>
      </c>
      <c r="B113" s="26" t="s">
        <v>312</v>
      </c>
      <c r="C113" s="34">
        <f t="shared" si="13"/>
        <v>2593.5</v>
      </c>
      <c r="D113" s="34">
        <f t="shared" si="14"/>
        <v>4566.46</v>
      </c>
      <c r="E113" s="37">
        <f t="shared" si="15"/>
        <v>374.40000000000003</v>
      </c>
      <c r="F113" s="34">
        <f t="shared" si="16"/>
        <v>382.28000000000003</v>
      </c>
      <c r="G113" s="34">
        <f t="shared" si="17"/>
        <v>25</v>
      </c>
      <c r="H113" s="34">
        <f t="shared" si="18"/>
        <v>0</v>
      </c>
      <c r="I113" s="34">
        <f t="shared" si="19"/>
        <v>7941.64</v>
      </c>
    </row>
    <row r="114" spans="1:9" x14ac:dyDescent="0.3">
      <c r="A114" s="25" t="s">
        <v>289</v>
      </c>
      <c r="B114" s="26" t="s">
        <v>313</v>
      </c>
      <c r="C114" s="34">
        <f t="shared" si="13"/>
        <v>798.19999999999993</v>
      </c>
      <c r="D114" s="34">
        <f t="shared" si="14"/>
        <v>1545.84</v>
      </c>
      <c r="E114" s="37">
        <f t="shared" si="15"/>
        <v>27</v>
      </c>
      <c r="F114" s="34">
        <f t="shared" si="16"/>
        <v>136.04</v>
      </c>
      <c r="G114" s="34">
        <f t="shared" si="17"/>
        <v>9</v>
      </c>
      <c r="H114" s="34">
        <f t="shared" si="18"/>
        <v>0</v>
      </c>
      <c r="I114" s="34">
        <f t="shared" si="19"/>
        <v>2516.08</v>
      </c>
    </row>
    <row r="115" spans="1:9" x14ac:dyDescent="0.3">
      <c r="A115" s="25" t="s">
        <v>290</v>
      </c>
      <c r="B115" s="26" t="s">
        <v>314</v>
      </c>
      <c r="C115" s="34">
        <f t="shared" si="13"/>
        <v>2593.5</v>
      </c>
      <c r="D115" s="34">
        <f t="shared" si="14"/>
        <v>4478.68</v>
      </c>
      <c r="E115" s="37">
        <f t="shared" si="15"/>
        <v>216</v>
      </c>
      <c r="F115" s="34">
        <f t="shared" si="16"/>
        <v>390.26</v>
      </c>
      <c r="G115" s="34">
        <f t="shared" si="17"/>
        <v>25.6</v>
      </c>
      <c r="H115" s="34">
        <f t="shared" si="18"/>
        <v>0</v>
      </c>
      <c r="I115" s="34">
        <f t="shared" si="19"/>
        <v>7704.04</v>
      </c>
    </row>
    <row r="116" spans="1:9" x14ac:dyDescent="0.3">
      <c r="A116" s="25" t="s">
        <v>291</v>
      </c>
      <c r="B116" s="26" t="s">
        <v>316</v>
      </c>
      <c r="C116" s="34">
        <f t="shared" si="13"/>
        <v>2931.5</v>
      </c>
      <c r="D116" s="34">
        <f t="shared" si="14"/>
        <v>7732.62</v>
      </c>
      <c r="E116" s="37">
        <f t="shared" si="15"/>
        <v>1504.8</v>
      </c>
      <c r="F116" s="34">
        <f t="shared" si="16"/>
        <v>649.79999999999995</v>
      </c>
      <c r="G116" s="34">
        <f t="shared" si="17"/>
        <v>42.6</v>
      </c>
      <c r="H116" s="34">
        <f t="shared" si="18"/>
        <v>0</v>
      </c>
      <c r="I116" s="34">
        <f t="shared" si="19"/>
        <v>12861.32</v>
      </c>
    </row>
    <row r="117" spans="1:9" x14ac:dyDescent="0.3">
      <c r="A117" s="25" t="s">
        <v>292</v>
      </c>
      <c r="B117" s="26" t="s">
        <v>317</v>
      </c>
      <c r="C117" s="34">
        <f t="shared" si="13"/>
        <v>1531.3999999999999</v>
      </c>
      <c r="D117" s="34">
        <f t="shared" si="14"/>
        <v>3928.82</v>
      </c>
      <c r="E117" s="37">
        <f t="shared" si="15"/>
        <v>806.40000000000009</v>
      </c>
      <c r="F117" s="34">
        <f t="shared" si="16"/>
        <v>325.27999999999997</v>
      </c>
      <c r="G117" s="34">
        <f t="shared" si="17"/>
        <v>21.4</v>
      </c>
      <c r="H117" s="34">
        <f t="shared" si="18"/>
        <v>438</v>
      </c>
      <c r="I117" s="34">
        <f t="shared" si="19"/>
        <v>7051.2999999999993</v>
      </c>
    </row>
    <row r="118" spans="1:9" x14ac:dyDescent="0.3">
      <c r="A118" s="25" t="s">
        <v>293</v>
      </c>
      <c r="B118" s="26" t="s">
        <v>318</v>
      </c>
      <c r="C118" s="34">
        <f t="shared" si="13"/>
        <v>3014.0499999999997</v>
      </c>
      <c r="D118" s="34">
        <f t="shared" si="14"/>
        <v>7586.7</v>
      </c>
      <c r="E118" s="37">
        <f t="shared" si="15"/>
        <v>1200.5999999999999</v>
      </c>
      <c r="F118" s="34">
        <f t="shared" si="16"/>
        <v>666.9</v>
      </c>
      <c r="G118" s="34">
        <f t="shared" si="17"/>
        <v>43.8</v>
      </c>
      <c r="H118" s="34">
        <f t="shared" si="18"/>
        <v>0</v>
      </c>
      <c r="I118" s="34">
        <f t="shared" si="19"/>
        <v>12512.05</v>
      </c>
    </row>
    <row r="119" spans="1:9" x14ac:dyDescent="0.3">
      <c r="A119" s="25" t="s">
        <v>294</v>
      </c>
      <c r="B119" s="26" t="s">
        <v>319</v>
      </c>
      <c r="C119" s="34">
        <f t="shared" si="13"/>
        <v>3471</v>
      </c>
      <c r="D119" s="34">
        <f t="shared" si="14"/>
        <v>8103.88</v>
      </c>
      <c r="E119" s="37">
        <f t="shared" si="15"/>
        <v>1261.8</v>
      </c>
      <c r="F119" s="34">
        <f t="shared" si="16"/>
        <v>684.76</v>
      </c>
      <c r="G119" s="34">
        <f t="shared" si="17"/>
        <v>45</v>
      </c>
      <c r="H119" s="34">
        <f t="shared" si="18"/>
        <v>0</v>
      </c>
      <c r="I119" s="34">
        <f t="shared" si="19"/>
        <v>13566.44</v>
      </c>
    </row>
    <row r="120" spans="1:9" x14ac:dyDescent="0.3">
      <c r="A120" s="25" t="s">
        <v>295</v>
      </c>
      <c r="B120" s="26" t="s">
        <v>320</v>
      </c>
      <c r="C120" s="34">
        <f t="shared" si="13"/>
        <v>2268.5</v>
      </c>
      <c r="D120" s="34">
        <f t="shared" si="14"/>
        <v>4786.4800000000005</v>
      </c>
      <c r="E120" s="37">
        <f t="shared" si="15"/>
        <v>536.4</v>
      </c>
      <c r="F120" s="34">
        <f t="shared" si="16"/>
        <v>408.12</v>
      </c>
      <c r="G120" s="34">
        <f t="shared" si="17"/>
        <v>27</v>
      </c>
      <c r="H120" s="34">
        <f t="shared" si="18"/>
        <v>0</v>
      </c>
      <c r="I120" s="34">
        <f t="shared" si="19"/>
        <v>8026.5</v>
      </c>
    </row>
    <row r="121" spans="1:9" x14ac:dyDescent="0.3">
      <c r="A121" s="25" t="s">
        <v>296</v>
      </c>
      <c r="B121" s="26" t="s">
        <v>321</v>
      </c>
      <c r="C121" s="34">
        <f t="shared" si="13"/>
        <v>4395.3</v>
      </c>
      <c r="D121" s="34">
        <f t="shared" si="14"/>
        <v>9331.66</v>
      </c>
      <c r="E121" s="37">
        <f t="shared" si="15"/>
        <v>1519.1999999999998</v>
      </c>
      <c r="F121" s="34">
        <f t="shared" si="16"/>
        <v>780.14</v>
      </c>
      <c r="G121" s="34">
        <f t="shared" si="17"/>
        <v>51.4</v>
      </c>
      <c r="H121" s="34">
        <f t="shared" si="18"/>
        <v>451.99999999999994</v>
      </c>
      <c r="I121" s="34">
        <f t="shared" si="19"/>
        <v>16529.7</v>
      </c>
    </row>
    <row r="122" spans="1:9" x14ac:dyDescent="0.3">
      <c r="A122" s="25" t="s">
        <v>297</v>
      </c>
      <c r="B122" s="26" t="s">
        <v>322</v>
      </c>
      <c r="C122" s="34">
        <f t="shared" si="13"/>
        <v>1410.5</v>
      </c>
      <c r="D122" s="34">
        <f t="shared" si="14"/>
        <v>3321.2000000000003</v>
      </c>
      <c r="E122" s="37">
        <f t="shared" si="15"/>
        <v>824.4</v>
      </c>
      <c r="F122" s="34">
        <f t="shared" si="16"/>
        <v>275.88</v>
      </c>
      <c r="G122" s="34">
        <f t="shared" si="17"/>
        <v>18.2</v>
      </c>
      <c r="H122" s="34">
        <f t="shared" si="18"/>
        <v>160</v>
      </c>
      <c r="I122" s="34">
        <f t="shared" si="19"/>
        <v>6010.18</v>
      </c>
    </row>
    <row r="123" spans="1:9" ht="12.9" customHeight="1" x14ac:dyDescent="0.3">
      <c r="A123" s="25" t="s">
        <v>298</v>
      </c>
      <c r="B123" s="26" t="s">
        <v>323</v>
      </c>
      <c r="C123" s="34">
        <f t="shared" si="13"/>
        <v>1323.3999999999999</v>
      </c>
      <c r="D123" s="34">
        <f t="shared" si="14"/>
        <v>2462.7799999999997</v>
      </c>
      <c r="E123" s="37">
        <f t="shared" si="15"/>
        <v>27</v>
      </c>
      <c r="F123" s="34">
        <f t="shared" si="16"/>
        <v>209.76000000000002</v>
      </c>
      <c r="G123" s="34">
        <f t="shared" si="17"/>
        <v>13.8</v>
      </c>
      <c r="H123" s="34">
        <f t="shared" si="18"/>
        <v>0</v>
      </c>
      <c r="I123" s="34">
        <f t="shared" si="19"/>
        <v>4036.74</v>
      </c>
    </row>
    <row r="124" spans="1:9" ht="12.9" customHeight="1" x14ac:dyDescent="0.3">
      <c r="A124" s="25" t="s">
        <v>299</v>
      </c>
      <c r="B124" s="26" t="s">
        <v>324</v>
      </c>
      <c r="C124" s="34">
        <f t="shared" si="13"/>
        <v>794.30000000000007</v>
      </c>
      <c r="D124" s="34">
        <f t="shared" si="14"/>
        <v>1348.62</v>
      </c>
      <c r="E124" s="37">
        <f t="shared" si="15"/>
        <v>108</v>
      </c>
      <c r="F124" s="34">
        <f t="shared" si="16"/>
        <v>118.56</v>
      </c>
      <c r="G124" s="34">
        <f t="shared" si="17"/>
        <v>7.8</v>
      </c>
      <c r="H124" s="34">
        <f t="shared" si="18"/>
        <v>0</v>
      </c>
      <c r="I124" s="34">
        <f t="shared" si="19"/>
        <v>2377.2800000000002</v>
      </c>
    </row>
    <row r="125" spans="1:9" ht="12.9" customHeight="1" x14ac:dyDescent="0.3">
      <c r="A125" s="25" t="s">
        <v>300</v>
      </c>
      <c r="B125" s="26" t="s">
        <v>325</v>
      </c>
      <c r="C125" s="34">
        <f t="shared" si="13"/>
        <v>685.09999999999991</v>
      </c>
      <c r="D125" s="34">
        <f t="shared" si="14"/>
        <v>1601.3200000000002</v>
      </c>
      <c r="E125" s="37">
        <f t="shared" si="15"/>
        <v>45</v>
      </c>
      <c r="F125" s="34">
        <f t="shared" si="16"/>
        <v>139.46</v>
      </c>
      <c r="G125" s="34">
        <f t="shared" si="17"/>
        <v>9.1999999999999993</v>
      </c>
      <c r="H125" s="34">
        <f t="shared" si="18"/>
        <v>0</v>
      </c>
      <c r="I125" s="34">
        <f t="shared" si="19"/>
        <v>2480.08</v>
      </c>
    </row>
    <row r="126" spans="1:9" ht="12.9" customHeight="1" x14ac:dyDescent="0.3">
      <c r="A126" s="25" t="s">
        <v>301</v>
      </c>
      <c r="B126" s="26" t="s">
        <v>326</v>
      </c>
      <c r="C126" s="34">
        <f t="shared" si="13"/>
        <v>1279.2</v>
      </c>
      <c r="D126" s="34">
        <f t="shared" si="14"/>
        <v>3630.52</v>
      </c>
      <c r="E126" s="37">
        <f t="shared" si="15"/>
        <v>729</v>
      </c>
      <c r="F126" s="34">
        <f t="shared" si="16"/>
        <v>314.64</v>
      </c>
      <c r="G126" s="34">
        <f t="shared" si="17"/>
        <v>20.599999999999998</v>
      </c>
      <c r="H126" s="34">
        <f t="shared" si="18"/>
        <v>340</v>
      </c>
      <c r="I126" s="34">
        <f t="shared" si="19"/>
        <v>6313.96</v>
      </c>
    </row>
    <row r="127" spans="1:9" x14ac:dyDescent="0.3">
      <c r="A127" s="25" t="s">
        <v>302</v>
      </c>
      <c r="B127" s="26" t="s">
        <v>327</v>
      </c>
      <c r="C127" s="34">
        <f t="shared" si="13"/>
        <v>4054.0499999999997</v>
      </c>
      <c r="D127" s="34">
        <f t="shared" si="14"/>
        <v>15302.6</v>
      </c>
      <c r="E127" s="37">
        <f t="shared" si="15"/>
        <v>637.20000000000005</v>
      </c>
      <c r="F127" s="34">
        <f t="shared" si="16"/>
        <v>1308.72</v>
      </c>
      <c r="G127" s="34">
        <f t="shared" si="17"/>
        <v>86.2</v>
      </c>
      <c r="H127" s="34">
        <f t="shared" si="18"/>
        <v>229.99999999999997</v>
      </c>
      <c r="I127" s="34">
        <f t="shared" si="19"/>
        <v>21618.77</v>
      </c>
    </row>
    <row r="128" spans="1:9" x14ac:dyDescent="0.3">
      <c r="A128" s="25" t="s">
        <v>303</v>
      </c>
      <c r="B128" s="26" t="s">
        <v>315</v>
      </c>
      <c r="C128" s="34">
        <f t="shared" si="13"/>
        <v>2467.4</v>
      </c>
      <c r="D128" s="34">
        <f t="shared" si="14"/>
        <v>4568.3599999999997</v>
      </c>
      <c r="E128" s="37">
        <f t="shared" si="15"/>
        <v>477</v>
      </c>
      <c r="F128" s="34">
        <f t="shared" si="16"/>
        <v>401.65999999999997</v>
      </c>
      <c r="G128" s="34">
        <f t="shared" si="17"/>
        <v>26.6</v>
      </c>
      <c r="H128" s="34">
        <f t="shared" si="18"/>
        <v>0</v>
      </c>
      <c r="I128" s="34">
        <f t="shared" si="19"/>
        <v>7941.02</v>
      </c>
    </row>
    <row r="129" spans="1:9" ht="14.1" customHeight="1" x14ac:dyDescent="0.3">
      <c r="A129" s="25" t="s">
        <v>328</v>
      </c>
      <c r="B129" s="26" t="s">
        <v>329</v>
      </c>
      <c r="C129" s="34">
        <f t="shared" si="13"/>
        <v>1600.3</v>
      </c>
      <c r="D129" s="34">
        <f t="shared" si="14"/>
        <v>7333.62</v>
      </c>
      <c r="E129" s="37">
        <f t="shared" si="15"/>
        <v>647.1</v>
      </c>
      <c r="F129" s="34">
        <f t="shared" si="16"/>
        <v>634.6</v>
      </c>
      <c r="G129" s="34">
        <f t="shared" si="17"/>
        <v>41.8</v>
      </c>
      <c r="H129" s="34">
        <f t="shared" si="18"/>
        <v>316</v>
      </c>
      <c r="I129" s="34">
        <f t="shared" si="19"/>
        <v>10573.419999999998</v>
      </c>
    </row>
    <row r="130" spans="1:9" ht="27" customHeight="1" x14ac:dyDescent="0.3">
      <c r="I130" s="33"/>
    </row>
    <row r="131" spans="1:9" ht="14.1" customHeight="1" x14ac:dyDescent="0.3">
      <c r="A131" s="68" t="s">
        <v>24</v>
      </c>
      <c r="B131" s="68"/>
      <c r="C131" s="68"/>
      <c r="D131" s="68"/>
      <c r="E131" s="68"/>
      <c r="F131" s="68"/>
      <c r="G131" s="68"/>
      <c r="H131" s="68"/>
      <c r="I131" s="68"/>
    </row>
    <row r="132" spans="1:9" ht="14.1" customHeight="1" x14ac:dyDescent="0.3">
      <c r="A132" s="69" t="s">
        <v>279</v>
      </c>
      <c r="B132" s="69"/>
      <c r="C132" s="69"/>
      <c r="D132" s="69"/>
      <c r="E132" s="69"/>
      <c r="F132" s="69"/>
      <c r="G132" s="69"/>
      <c r="H132" s="69"/>
      <c r="I132" s="69"/>
    </row>
    <row r="133" spans="1:9" ht="14.1" customHeight="1" x14ac:dyDescent="0.3">
      <c r="A133" s="71" t="s">
        <v>25</v>
      </c>
      <c r="B133" s="62" t="s">
        <v>26</v>
      </c>
      <c r="C133" s="62"/>
      <c r="D133" s="62"/>
    </row>
    <row r="134" spans="1:9" ht="14.1" customHeight="1" x14ac:dyDescent="0.3">
      <c r="A134" s="67" t="s">
        <v>27</v>
      </c>
      <c r="B134" s="67"/>
      <c r="C134" s="67"/>
      <c r="D134" s="67"/>
      <c r="E134" s="67"/>
      <c r="F134" s="67"/>
    </row>
    <row r="135" spans="1:9" ht="14.1" customHeight="1" x14ac:dyDescent="0.3">
      <c r="A135" s="67" t="s">
        <v>28</v>
      </c>
      <c r="B135" s="67" t="s">
        <v>29</v>
      </c>
      <c r="C135" s="67"/>
      <c r="D135" s="67"/>
      <c r="E135" s="67"/>
      <c r="F135" s="67"/>
    </row>
    <row r="136" spans="1:9" ht="14.1" customHeight="1" x14ac:dyDescent="0.3">
      <c r="A136" s="67"/>
      <c r="B136" s="67" t="s">
        <v>30</v>
      </c>
      <c r="C136" s="67"/>
      <c r="D136" s="67"/>
      <c r="E136" s="67"/>
      <c r="F136" s="67"/>
    </row>
    <row r="137" spans="1:9" ht="14.1" customHeight="1" x14ac:dyDescent="0.3">
      <c r="A137" s="67"/>
      <c r="B137" s="67" t="s">
        <v>31</v>
      </c>
      <c r="C137" s="67"/>
      <c r="D137" s="67"/>
      <c r="E137" s="67"/>
      <c r="F137" s="67"/>
    </row>
    <row r="138" spans="1:9" ht="14.1" customHeight="1" x14ac:dyDescent="0.3">
      <c r="A138" s="67" t="s">
        <v>32</v>
      </c>
      <c r="B138" s="67" t="s">
        <v>33</v>
      </c>
      <c r="C138" s="67"/>
      <c r="D138" s="67"/>
      <c r="E138" s="67"/>
      <c r="F138" s="67"/>
    </row>
    <row r="139" spans="1:9" ht="14.1" customHeight="1" x14ac:dyDescent="0.3">
      <c r="A139" s="67"/>
      <c r="B139" s="67" t="s">
        <v>34</v>
      </c>
      <c r="C139" s="67"/>
      <c r="D139" s="67"/>
      <c r="E139" s="67"/>
      <c r="F139" s="67"/>
    </row>
    <row r="140" spans="1:9" ht="27" customHeight="1" x14ac:dyDescent="0.3">
      <c r="A140" s="67"/>
      <c r="B140" s="67" t="s">
        <v>35</v>
      </c>
      <c r="C140" s="67"/>
      <c r="D140" s="67"/>
      <c r="E140" s="67"/>
      <c r="F140" s="67"/>
    </row>
    <row r="141" spans="1:9" x14ac:dyDescent="0.3">
      <c r="A141" s="67"/>
      <c r="B141" s="67" t="s">
        <v>36</v>
      </c>
      <c r="C141" s="67"/>
      <c r="D141" s="67"/>
      <c r="E141" s="67"/>
      <c r="F141" s="67"/>
    </row>
    <row r="142" spans="1:9" ht="31.95" customHeight="1" x14ac:dyDescent="0.3">
      <c r="A142" s="67"/>
      <c r="B142" s="70" t="s">
        <v>37</v>
      </c>
      <c r="C142" s="70"/>
      <c r="D142" s="70"/>
      <c r="E142" s="70"/>
      <c r="F142" s="70"/>
    </row>
  </sheetData>
  <mergeCells count="53">
    <mergeCell ref="B138:F138"/>
    <mergeCell ref="B137:F137"/>
    <mergeCell ref="B136:F136"/>
    <mergeCell ref="A131:I131"/>
    <mergeCell ref="A132:I132"/>
    <mergeCell ref="A135:A137"/>
    <mergeCell ref="A134:F134"/>
    <mergeCell ref="B135:F135"/>
    <mergeCell ref="A138:A142"/>
    <mergeCell ref="B142:F142"/>
    <mergeCell ref="B141:F141"/>
    <mergeCell ref="B140:F140"/>
    <mergeCell ref="B139:F139"/>
    <mergeCell ref="A133:D133"/>
    <mergeCell ref="C42:I42"/>
    <mergeCell ref="C75:I75"/>
    <mergeCell ref="A101:I101"/>
    <mergeCell ref="A70:I70"/>
    <mergeCell ref="A39:A42"/>
    <mergeCell ref="B39:B42"/>
    <mergeCell ref="C39:C41"/>
    <mergeCell ref="D39:D41"/>
    <mergeCell ref="E39:E41"/>
    <mergeCell ref="F39:F41"/>
    <mergeCell ref="G39:G41"/>
    <mergeCell ref="H39:H41"/>
    <mergeCell ref="I39:I41"/>
    <mergeCell ref="A72:A75"/>
    <mergeCell ref="B72:B75"/>
    <mergeCell ref="H72:H74"/>
    <mergeCell ref="A1:I1"/>
    <mergeCell ref="A2:I2"/>
    <mergeCell ref="C7:C9"/>
    <mergeCell ref="D7:D9"/>
    <mergeCell ref="E7:E9"/>
    <mergeCell ref="F7:F9"/>
    <mergeCell ref="G7:G9"/>
    <mergeCell ref="H7:H9"/>
    <mergeCell ref="I7:I9"/>
    <mergeCell ref="A7:A10"/>
    <mergeCell ref="B7:B10"/>
    <mergeCell ref="A3:H3"/>
    <mergeCell ref="A5:I5"/>
    <mergeCell ref="C10:I10"/>
    <mergeCell ref="I72:I74"/>
    <mergeCell ref="A103:A104"/>
    <mergeCell ref="B103:B104"/>
    <mergeCell ref="C104:I104"/>
    <mergeCell ref="C72:C74"/>
    <mergeCell ref="D72:D74"/>
    <mergeCell ref="E72:E74"/>
    <mergeCell ref="F72:F74"/>
    <mergeCell ref="G72:G74"/>
  </mergeCells>
  <pageMargins left="0.75" right="0.75" top="1" bottom="1" header="0.5" footer="0.5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2"/>
  <sheetViews>
    <sheetView workbookViewId="0">
      <selection activeCell="B6" sqref="B6"/>
    </sheetView>
  </sheetViews>
  <sheetFormatPr defaultRowHeight="14.4" x14ac:dyDescent="0.3"/>
  <cols>
    <col min="1" max="1" width="27"/>
    <col min="2" max="2" width="20"/>
    <col min="3" max="3" width="16"/>
    <col min="4" max="4" width="20"/>
    <col min="5" max="5" width="15"/>
  </cols>
  <sheetData>
    <row r="1" spans="1:9" ht="14.1" customHeight="1" x14ac:dyDescent="0.3">
      <c r="A1" s="74" t="s">
        <v>38</v>
      </c>
      <c r="B1" s="74"/>
      <c r="C1" s="74"/>
      <c r="D1" s="74"/>
      <c r="E1" s="74"/>
    </row>
    <row r="2" spans="1:9" ht="14.1" customHeight="1" x14ac:dyDescent="0.3">
      <c r="A2" s="21"/>
      <c r="B2" s="21"/>
      <c r="C2" s="21"/>
      <c r="D2" s="21"/>
      <c r="E2" s="21"/>
    </row>
    <row r="3" spans="1:9" ht="41.1" customHeight="1" x14ac:dyDescent="0.3">
      <c r="A3" s="51" t="s">
        <v>39</v>
      </c>
      <c r="B3" s="72" t="s">
        <v>40</v>
      </c>
      <c r="C3" s="73" t="s">
        <v>41</v>
      </c>
      <c r="D3" s="72" t="s">
        <v>42</v>
      </c>
      <c r="E3" s="73" t="s">
        <v>43</v>
      </c>
    </row>
    <row r="4" spans="1:9" ht="13.65" customHeight="1" x14ac:dyDescent="0.3">
      <c r="A4" s="53"/>
      <c r="B4" s="5" t="s">
        <v>44</v>
      </c>
      <c r="C4" s="5" t="s">
        <v>45</v>
      </c>
      <c r="D4" s="5" t="s">
        <v>46</v>
      </c>
      <c r="E4" s="5" t="s">
        <v>47</v>
      </c>
    </row>
    <row r="5" spans="1:9" ht="15" customHeight="1" x14ac:dyDescent="0.3">
      <c r="A5" s="16" t="s">
        <v>48</v>
      </c>
      <c r="B5" s="40">
        <f>Sheet1!D36</f>
        <v>364.16500000000002</v>
      </c>
      <c r="C5" s="40">
        <f>B5*16.9</f>
        <v>6154.3885</v>
      </c>
      <c r="D5" s="42"/>
      <c r="E5" s="42"/>
      <c r="F5" s="14"/>
      <c r="G5" s="14"/>
      <c r="H5" s="14"/>
      <c r="I5" s="14"/>
    </row>
    <row r="6" spans="1:9" ht="15" customHeight="1" x14ac:dyDescent="0.3">
      <c r="A6" s="7" t="s">
        <v>49</v>
      </c>
      <c r="B6" s="40">
        <f>Sheet1!F36*0.35</f>
        <v>108.37504999999999</v>
      </c>
      <c r="C6" s="40">
        <f>B6*10</f>
        <v>1083.7504999999999</v>
      </c>
      <c r="D6" s="41"/>
      <c r="E6" s="41"/>
    </row>
    <row r="7" spans="1:9" ht="15" customHeight="1" x14ac:dyDescent="0.3">
      <c r="A7" s="7" t="s">
        <v>50</v>
      </c>
      <c r="B7" s="40"/>
      <c r="C7" s="40"/>
      <c r="D7" s="40"/>
      <c r="E7" s="40"/>
    </row>
    <row r="8" spans="1:9" ht="15" customHeight="1" x14ac:dyDescent="0.3">
      <c r="A8" s="7" t="s">
        <v>51</v>
      </c>
      <c r="B8" s="43"/>
      <c r="C8" s="41"/>
      <c r="D8" s="41"/>
      <c r="E8" s="41"/>
    </row>
    <row r="9" spans="1:9" ht="15" customHeight="1" x14ac:dyDescent="0.3">
      <c r="A9" s="7" t="s">
        <v>52</v>
      </c>
      <c r="B9" s="40"/>
      <c r="C9" s="40"/>
      <c r="D9" s="40"/>
      <c r="E9" s="40"/>
    </row>
    <row r="10" spans="1:9" ht="15" customHeight="1" x14ac:dyDescent="0.3">
      <c r="A10" s="7" t="s">
        <v>53</v>
      </c>
      <c r="B10" s="43"/>
      <c r="C10" s="41"/>
      <c r="D10" s="41"/>
      <c r="E10" s="41"/>
    </row>
    <row r="11" spans="1:9" ht="15" customHeight="1" x14ac:dyDescent="0.3">
      <c r="A11" s="7" t="s">
        <v>54</v>
      </c>
      <c r="B11" s="40"/>
      <c r="C11" s="40"/>
      <c r="D11" s="40"/>
      <c r="E11" s="40"/>
    </row>
    <row r="12" spans="1:9" ht="15" customHeight="1" x14ac:dyDescent="0.3">
      <c r="A12" s="7" t="s">
        <v>55</v>
      </c>
      <c r="B12" s="43"/>
      <c r="C12" s="41"/>
      <c r="D12" s="41"/>
      <c r="E12" s="41"/>
    </row>
    <row r="13" spans="1:9" ht="15" customHeight="1" x14ac:dyDescent="0.3">
      <c r="A13" s="7" t="s">
        <v>56</v>
      </c>
      <c r="B13" s="40"/>
      <c r="C13" s="40"/>
      <c r="D13" s="44"/>
      <c r="E13" s="44"/>
      <c r="F13" s="13"/>
    </row>
    <row r="14" spans="1:9" ht="15" customHeight="1" x14ac:dyDescent="0.3">
      <c r="A14" s="7" t="s">
        <v>57</v>
      </c>
      <c r="B14" s="43"/>
      <c r="C14" s="41"/>
      <c r="D14" s="41"/>
      <c r="E14" s="41"/>
    </row>
    <row r="15" spans="1:9" ht="15" customHeight="1" x14ac:dyDescent="0.3">
      <c r="A15" s="7" t="s">
        <v>58</v>
      </c>
      <c r="B15" s="40">
        <f>Sheet1!C36</f>
        <v>81.114999999999995</v>
      </c>
      <c r="C15" s="40">
        <f>B15*25</f>
        <v>2027.8749999999998</v>
      </c>
      <c r="D15" s="40"/>
      <c r="E15" s="40"/>
    </row>
    <row r="16" spans="1:9" ht="15" customHeight="1" x14ac:dyDescent="0.3">
      <c r="A16" s="7" t="s">
        <v>59</v>
      </c>
      <c r="B16" s="43"/>
      <c r="C16" s="41"/>
      <c r="D16" s="41"/>
      <c r="E16" s="41"/>
    </row>
    <row r="17" spans="1:5" ht="15" customHeight="1" x14ac:dyDescent="0.3">
      <c r="A17" s="7" t="s">
        <v>60</v>
      </c>
      <c r="B17" s="40"/>
      <c r="C17" s="40"/>
      <c r="D17" s="40"/>
      <c r="E17" s="40"/>
    </row>
    <row r="18" spans="1:5" ht="15" customHeight="1" x14ac:dyDescent="0.3">
      <c r="A18" s="6" t="s">
        <v>269</v>
      </c>
      <c r="B18" s="45"/>
      <c r="C18" s="46"/>
      <c r="D18" s="46">
        <f>Sheet1!E36</f>
        <v>26.546999999999997</v>
      </c>
      <c r="E18" s="46">
        <f>D18*50</f>
        <v>1327.35</v>
      </c>
    </row>
    <row r="19" spans="1:5" ht="15" customHeight="1" x14ac:dyDescent="0.3">
      <c r="A19" s="9" t="s">
        <v>270</v>
      </c>
      <c r="B19" s="43">
        <f>Sheet1!G36</f>
        <v>3.3160000000000007</v>
      </c>
      <c r="C19" s="47">
        <f>100*B19</f>
        <v>331.60000000000008</v>
      </c>
      <c r="D19" s="41"/>
      <c r="E19" s="41"/>
    </row>
    <row r="20" spans="1:5" ht="15" customHeight="1" x14ac:dyDescent="0.3">
      <c r="A20" s="7" t="s">
        <v>61</v>
      </c>
      <c r="B20" s="48"/>
      <c r="C20" s="41"/>
      <c r="D20" s="41"/>
      <c r="E20" s="41"/>
    </row>
    <row r="21" spans="1:5" ht="15" customHeight="1" x14ac:dyDescent="0.3">
      <c r="A21" s="7" t="s">
        <v>62</v>
      </c>
      <c r="B21" s="45"/>
      <c r="C21" s="49"/>
      <c r="D21" s="50">
        <f>Sheet1!H36</f>
        <v>28.45</v>
      </c>
      <c r="E21" s="49">
        <f>D21*30</f>
        <v>853.5</v>
      </c>
    </row>
    <row r="22" spans="1:5" ht="15" customHeight="1" x14ac:dyDescent="0.3">
      <c r="A22" s="7" t="s">
        <v>63</v>
      </c>
      <c r="B22" s="49"/>
      <c r="C22" s="49" t="s">
        <v>64</v>
      </c>
      <c r="D22" s="49" t="s">
        <v>65</v>
      </c>
      <c r="E22" s="49"/>
    </row>
  </sheetData>
  <mergeCells count="4">
    <mergeCell ref="B3:C3"/>
    <mergeCell ref="D3:E3"/>
    <mergeCell ref="A1:E1"/>
    <mergeCell ref="A3:A4"/>
  </mergeCells>
  <pageMargins left="0.75" right="0.75" top="1" bottom="1" header="0.5" footer="0.5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23"/>
  <sheetViews>
    <sheetView zoomScaleNormal="100" workbookViewId="0">
      <selection activeCell="D6" sqref="D6"/>
    </sheetView>
  </sheetViews>
  <sheetFormatPr defaultRowHeight="14.4" x14ac:dyDescent="0.3"/>
  <cols>
    <col min="1" max="1" width="27.88671875" customWidth="1"/>
    <col min="2" max="2" width="20"/>
    <col min="3" max="3" width="16"/>
    <col min="4" max="4" width="20"/>
    <col min="5" max="5" width="15"/>
  </cols>
  <sheetData>
    <row r="1" spans="1:6" ht="14.1" customHeight="1" x14ac:dyDescent="0.3">
      <c r="A1" s="77" t="s">
        <v>277</v>
      </c>
      <c r="B1" s="74"/>
      <c r="C1" s="74"/>
      <c r="D1" s="74"/>
      <c r="E1" s="74"/>
    </row>
    <row r="2" spans="1:6" ht="14.1" customHeight="1" x14ac:dyDescent="0.3">
      <c r="A2" s="21"/>
      <c r="B2" s="21"/>
      <c r="C2" s="21"/>
      <c r="D2" s="21"/>
      <c r="E2" s="21"/>
    </row>
    <row r="3" spans="1:6" ht="43.35" customHeight="1" x14ac:dyDescent="0.3">
      <c r="A3" s="51" t="s">
        <v>66</v>
      </c>
      <c r="B3" s="75" t="s">
        <v>271</v>
      </c>
      <c r="C3" s="76" t="s">
        <v>67</v>
      </c>
      <c r="D3" s="75" t="s">
        <v>272</v>
      </c>
      <c r="E3" s="76" t="s">
        <v>2</v>
      </c>
    </row>
    <row r="4" spans="1:6" ht="14.1" customHeight="1" x14ac:dyDescent="0.3">
      <c r="A4" s="53"/>
      <c r="B4" s="5" t="s">
        <v>68</v>
      </c>
      <c r="C4" s="5" t="s">
        <v>69</v>
      </c>
      <c r="D4" s="5" t="s">
        <v>70</v>
      </c>
      <c r="E4" s="5" t="s">
        <v>71</v>
      </c>
    </row>
    <row r="5" spans="1:6" ht="15" customHeight="1" x14ac:dyDescent="0.3">
      <c r="A5" s="7" t="s">
        <v>72</v>
      </c>
      <c r="B5" s="4" t="s">
        <v>73</v>
      </c>
      <c r="C5" s="4" t="s">
        <v>74</v>
      </c>
      <c r="D5" s="4" t="s">
        <v>75</v>
      </c>
      <c r="E5" s="4" t="s">
        <v>76</v>
      </c>
    </row>
    <row r="6" spans="1:6" ht="15" customHeight="1" x14ac:dyDescent="0.3">
      <c r="A6" s="7" t="s">
        <v>77</v>
      </c>
      <c r="B6" s="8" t="s">
        <v>78</v>
      </c>
      <c r="C6" s="30" t="s">
        <v>79</v>
      </c>
      <c r="D6" s="41">
        <v>108.21599999999999</v>
      </c>
      <c r="E6" s="41">
        <f>D6*143</f>
        <v>15474.887999999999</v>
      </c>
    </row>
    <row r="7" spans="1:6" ht="15" customHeight="1" x14ac:dyDescent="0.3">
      <c r="A7" s="7" t="s">
        <v>80</v>
      </c>
      <c r="B7" s="4" t="s">
        <v>81</v>
      </c>
      <c r="C7" s="31" t="s">
        <v>82</v>
      </c>
      <c r="D7" s="31" t="s">
        <v>83</v>
      </c>
      <c r="E7" s="31" t="s">
        <v>84</v>
      </c>
    </row>
    <row r="8" spans="1:6" ht="15" customHeight="1" x14ac:dyDescent="0.3">
      <c r="A8" s="7" t="s">
        <v>85</v>
      </c>
      <c r="B8" s="8" t="s">
        <v>86</v>
      </c>
      <c r="C8" s="8" t="s">
        <v>87</v>
      </c>
      <c r="D8" s="8" t="s">
        <v>88</v>
      </c>
      <c r="E8" s="8" t="s">
        <v>89</v>
      </c>
    </row>
    <row r="9" spans="1:6" ht="15" customHeight="1" x14ac:dyDescent="0.3">
      <c r="A9" s="7" t="s">
        <v>90</v>
      </c>
      <c r="B9" s="4" t="s">
        <v>91</v>
      </c>
      <c r="C9" s="4" t="s">
        <v>92</v>
      </c>
      <c r="D9" s="4" t="s">
        <v>93</v>
      </c>
      <c r="E9" s="4" t="s">
        <v>94</v>
      </c>
    </row>
    <row r="10" spans="1:6" ht="15" customHeight="1" x14ac:dyDescent="0.3">
      <c r="A10" s="7" t="s">
        <v>95</v>
      </c>
      <c r="B10" s="8" t="s">
        <v>96</v>
      </c>
      <c r="C10" s="8" t="s">
        <v>97</v>
      </c>
      <c r="D10" s="8" t="s">
        <v>98</v>
      </c>
      <c r="E10" s="8" t="s">
        <v>99</v>
      </c>
    </row>
    <row r="11" spans="1:6" ht="15" customHeight="1" x14ac:dyDescent="0.3">
      <c r="A11" s="7" t="s">
        <v>100</v>
      </c>
      <c r="B11" s="4" t="s">
        <v>101</v>
      </c>
      <c r="C11" s="4" t="s">
        <v>102</v>
      </c>
      <c r="D11" s="4" t="s">
        <v>103</v>
      </c>
      <c r="E11" s="4" t="s">
        <v>104</v>
      </c>
    </row>
    <row r="12" spans="1:6" ht="15" customHeight="1" x14ac:dyDescent="0.3">
      <c r="A12" s="7" t="s">
        <v>105</v>
      </c>
      <c r="B12" s="8" t="s">
        <v>106</v>
      </c>
      <c r="C12" s="8" t="s">
        <v>107</v>
      </c>
      <c r="D12" s="8" t="s">
        <v>108</v>
      </c>
      <c r="E12" s="8" t="s">
        <v>109</v>
      </c>
    </row>
    <row r="13" spans="1:6" ht="15" customHeight="1" x14ac:dyDescent="0.3">
      <c r="A13" s="7" t="s">
        <v>110</v>
      </c>
      <c r="B13" s="4" t="s">
        <v>111</v>
      </c>
      <c r="C13" s="4" t="s">
        <v>112</v>
      </c>
      <c r="D13" s="4" t="s">
        <v>113</v>
      </c>
      <c r="E13" s="4" t="s">
        <v>114</v>
      </c>
    </row>
    <row r="14" spans="1:6" ht="15" customHeight="1" x14ac:dyDescent="0.3">
      <c r="A14" s="6" t="s">
        <v>115</v>
      </c>
      <c r="B14" s="8" t="s">
        <v>116</v>
      </c>
      <c r="C14" s="8" t="s">
        <v>117</v>
      </c>
      <c r="D14" s="8" t="s">
        <v>118</v>
      </c>
      <c r="E14" s="8" t="s">
        <v>119</v>
      </c>
    </row>
    <row r="15" spans="1:6" ht="15" customHeight="1" x14ac:dyDescent="0.3">
      <c r="A15" s="7" t="s">
        <v>120</v>
      </c>
      <c r="B15" s="4" t="s">
        <v>121</v>
      </c>
      <c r="C15" s="4" t="s">
        <v>122</v>
      </c>
      <c r="D15" s="4" t="s">
        <v>123</v>
      </c>
      <c r="E15" s="4" t="s">
        <v>124</v>
      </c>
    </row>
    <row r="16" spans="1:6" ht="15" customHeight="1" x14ac:dyDescent="0.3">
      <c r="A16" s="16" t="s">
        <v>125</v>
      </c>
      <c r="B16" s="18" t="s">
        <v>126</v>
      </c>
      <c r="C16" s="18" t="s">
        <v>127</v>
      </c>
      <c r="D16" s="18" t="s">
        <v>128</v>
      </c>
      <c r="E16" s="18" t="s">
        <v>129</v>
      </c>
      <c r="F16" s="14"/>
    </row>
    <row r="17" spans="1:6" ht="15" customHeight="1" x14ac:dyDescent="0.3">
      <c r="A17" s="7" t="s">
        <v>130</v>
      </c>
      <c r="B17" s="4" t="s">
        <v>131</v>
      </c>
      <c r="C17" s="4" t="s">
        <v>132</v>
      </c>
      <c r="D17" s="4" t="s">
        <v>133</v>
      </c>
      <c r="E17" s="4" t="s">
        <v>134</v>
      </c>
    </row>
    <row r="18" spans="1:6" ht="15" customHeight="1" x14ac:dyDescent="0.3">
      <c r="A18" s="6" t="s">
        <v>269</v>
      </c>
      <c r="B18" s="2" t="s">
        <v>135</v>
      </c>
      <c r="C18" s="2" t="s">
        <v>136</v>
      </c>
      <c r="D18" s="2" t="s">
        <v>137</v>
      </c>
      <c r="E18" s="2" t="s">
        <v>138</v>
      </c>
    </row>
    <row r="19" spans="1:6" ht="15" customHeight="1" x14ac:dyDescent="0.3">
      <c r="A19" s="9" t="s">
        <v>270</v>
      </c>
      <c r="B19" s="8" t="s">
        <v>139</v>
      </c>
      <c r="C19" s="8" t="s">
        <v>140</v>
      </c>
      <c r="D19" s="8" t="s">
        <v>141</v>
      </c>
      <c r="E19" s="8" t="s">
        <v>142</v>
      </c>
    </row>
    <row r="20" spans="1:6" ht="15" customHeight="1" x14ac:dyDescent="0.3">
      <c r="A20" s="7" t="s">
        <v>143</v>
      </c>
      <c r="B20" s="8" t="s">
        <v>144</v>
      </c>
      <c r="C20" s="8" t="s">
        <v>145</v>
      </c>
      <c r="D20" s="8" t="s">
        <v>146</v>
      </c>
      <c r="E20" s="8" t="s">
        <v>147</v>
      </c>
    </row>
    <row r="21" spans="1:6" ht="15" customHeight="1" x14ac:dyDescent="0.3">
      <c r="A21" s="7" t="s">
        <v>148</v>
      </c>
      <c r="B21" s="8" t="s">
        <v>149</v>
      </c>
      <c r="C21" s="4" t="s">
        <v>150</v>
      </c>
      <c r="D21" s="8" t="s">
        <v>151</v>
      </c>
      <c r="E21" s="4" t="s">
        <v>152</v>
      </c>
    </row>
    <row r="22" spans="1:6" ht="15" customHeight="1" x14ac:dyDescent="0.3">
      <c r="A22" s="7" t="s">
        <v>153</v>
      </c>
      <c r="B22" s="4" t="s">
        <v>154</v>
      </c>
      <c r="C22" s="4" t="s">
        <v>155</v>
      </c>
      <c r="D22" s="4" t="s">
        <v>156</v>
      </c>
      <c r="E22" s="4" t="s">
        <v>157</v>
      </c>
    </row>
    <row r="23" spans="1:6" x14ac:dyDescent="0.3">
      <c r="D23" s="13"/>
      <c r="E23" s="13"/>
      <c r="F23" s="13"/>
    </row>
  </sheetData>
  <mergeCells count="4">
    <mergeCell ref="B3:C3"/>
    <mergeCell ref="D3:E3"/>
    <mergeCell ref="A3:A4"/>
    <mergeCell ref="A1:E1"/>
  </mergeCells>
  <pageMargins left="0.75" right="0.75" top="1" bottom="1" header="0.5" footer="0.5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2"/>
  <sheetViews>
    <sheetView zoomScale="70" zoomScaleNormal="70" workbookViewId="0">
      <selection activeCell="I12" sqref="I12"/>
    </sheetView>
  </sheetViews>
  <sheetFormatPr defaultRowHeight="14.4" x14ac:dyDescent="0.3"/>
  <cols>
    <col min="1" max="1" width="30"/>
    <col min="2" max="2" width="20"/>
    <col min="3" max="3" width="16"/>
    <col min="4" max="4" width="20"/>
    <col min="5" max="5" width="15"/>
  </cols>
  <sheetData>
    <row r="1" spans="1:14" ht="14.1" customHeight="1" x14ac:dyDescent="0.3">
      <c r="A1" s="77" t="s">
        <v>278</v>
      </c>
      <c r="B1" s="74"/>
      <c r="C1" s="74"/>
      <c r="D1" s="74"/>
      <c r="E1" s="74"/>
    </row>
    <row r="2" spans="1:14" ht="14.1" customHeight="1" x14ac:dyDescent="0.3">
      <c r="A2" s="85" t="s">
        <v>158</v>
      </c>
      <c r="B2" s="85"/>
      <c r="C2" s="85"/>
      <c r="D2" s="85"/>
      <c r="E2" s="85"/>
      <c r="F2" s="85"/>
    </row>
    <row r="3" spans="1:14" ht="54" customHeight="1" x14ac:dyDescent="0.3">
      <c r="A3" s="51" t="s">
        <v>159</v>
      </c>
      <c r="B3" s="72" t="s">
        <v>160</v>
      </c>
      <c r="C3" s="73" t="s">
        <v>161</v>
      </c>
      <c r="D3" s="72" t="s">
        <v>162</v>
      </c>
      <c r="E3" s="73" t="s">
        <v>163</v>
      </c>
    </row>
    <row r="4" spans="1:14" ht="14.1" customHeight="1" x14ac:dyDescent="0.3">
      <c r="A4" s="53"/>
      <c r="B4" s="5" t="s">
        <v>164</v>
      </c>
      <c r="C4" s="5" t="s">
        <v>165</v>
      </c>
      <c r="D4" s="5" t="s">
        <v>166</v>
      </c>
      <c r="E4" s="5" t="s">
        <v>167</v>
      </c>
    </row>
    <row r="5" spans="1:14" ht="15" customHeight="1" x14ac:dyDescent="0.3">
      <c r="A5" s="7" t="s">
        <v>168</v>
      </c>
      <c r="B5" s="8" t="s">
        <v>169</v>
      </c>
      <c r="C5" s="8" t="s">
        <v>170</v>
      </c>
      <c r="D5" s="30"/>
      <c r="E5" s="30"/>
    </row>
    <row r="6" spans="1:14" ht="15" customHeight="1" x14ac:dyDescent="0.3">
      <c r="A6" s="7" t="s">
        <v>171</v>
      </c>
      <c r="B6" s="4" t="s">
        <v>172</v>
      </c>
      <c r="C6" s="31"/>
      <c r="D6" s="40">
        <v>45.84</v>
      </c>
      <c r="E6" s="40">
        <f>D6*165</f>
        <v>7563.6</v>
      </c>
    </row>
    <row r="7" spans="1:14" ht="15" customHeight="1" x14ac:dyDescent="0.3">
      <c r="A7" s="7" t="s">
        <v>173</v>
      </c>
      <c r="B7" s="8" t="s">
        <v>174</v>
      </c>
      <c r="C7" s="30"/>
      <c r="D7" s="30"/>
      <c r="E7" s="30"/>
    </row>
    <row r="8" spans="1:14" ht="15" customHeight="1" x14ac:dyDescent="0.3">
      <c r="A8" s="7" t="s">
        <v>175</v>
      </c>
      <c r="B8" s="4" t="s">
        <v>176</v>
      </c>
      <c r="C8" s="4" t="s">
        <v>177</v>
      </c>
      <c r="D8" s="4" t="s">
        <v>178</v>
      </c>
      <c r="E8" s="4" t="s">
        <v>179</v>
      </c>
    </row>
    <row r="9" spans="1:14" ht="15" customHeight="1" x14ac:dyDescent="0.3">
      <c r="A9" s="7" t="s">
        <v>180</v>
      </c>
      <c r="B9" s="8" t="s">
        <v>181</v>
      </c>
      <c r="C9" s="8" t="s">
        <v>182</v>
      </c>
      <c r="D9" s="8" t="s">
        <v>183</v>
      </c>
      <c r="E9" s="8" t="s">
        <v>184</v>
      </c>
    </row>
    <row r="10" spans="1:14" ht="15" customHeight="1" x14ac:dyDescent="0.3">
      <c r="A10" s="7" t="s">
        <v>185</v>
      </c>
      <c r="B10" s="4" t="s">
        <v>186</v>
      </c>
      <c r="C10" s="4" t="s">
        <v>187</v>
      </c>
      <c r="D10" s="4" t="s">
        <v>188</v>
      </c>
      <c r="E10" s="4" t="s">
        <v>189</v>
      </c>
    </row>
    <row r="11" spans="1:14" ht="15" customHeight="1" x14ac:dyDescent="0.3">
      <c r="A11" s="7" t="s">
        <v>190</v>
      </c>
      <c r="B11" s="8" t="s">
        <v>191</v>
      </c>
      <c r="C11" s="8" t="s">
        <v>192</v>
      </c>
      <c r="D11" s="8" t="s">
        <v>193</v>
      </c>
      <c r="E11" s="8" t="s">
        <v>194</v>
      </c>
    </row>
    <row r="12" spans="1:14" ht="15" customHeight="1" x14ac:dyDescent="0.3">
      <c r="A12" s="7" t="s">
        <v>195</v>
      </c>
      <c r="B12" s="4" t="s">
        <v>196</v>
      </c>
      <c r="C12" s="4" t="s">
        <v>197</v>
      </c>
      <c r="D12" s="4" t="s">
        <v>198</v>
      </c>
      <c r="E12" s="4" t="s">
        <v>199</v>
      </c>
    </row>
    <row r="13" spans="1:14" ht="15" customHeight="1" x14ac:dyDescent="0.3">
      <c r="A13" s="7" t="s">
        <v>200</v>
      </c>
      <c r="B13" s="8" t="s">
        <v>201</v>
      </c>
      <c r="C13" s="8" t="s">
        <v>202</v>
      </c>
      <c r="D13" s="8" t="s">
        <v>203</v>
      </c>
      <c r="E13" s="8" t="s">
        <v>204</v>
      </c>
    </row>
    <row r="14" spans="1:14" ht="15" customHeight="1" x14ac:dyDescent="0.3">
      <c r="A14" s="6" t="s">
        <v>205</v>
      </c>
      <c r="B14" s="2" t="s">
        <v>206</v>
      </c>
      <c r="C14" s="2" t="s">
        <v>207</v>
      </c>
      <c r="D14" s="2" t="s">
        <v>208</v>
      </c>
      <c r="E14" s="2" t="s">
        <v>209</v>
      </c>
    </row>
    <row r="15" spans="1:14" ht="15" customHeight="1" x14ac:dyDescent="0.3">
      <c r="A15" s="7" t="s">
        <v>210</v>
      </c>
      <c r="B15" s="3" t="s">
        <v>211</v>
      </c>
      <c r="C15" s="3" t="s">
        <v>212</v>
      </c>
      <c r="D15" s="3" t="s">
        <v>213</v>
      </c>
      <c r="E15" s="3" t="s">
        <v>214</v>
      </c>
      <c r="K15" s="78"/>
      <c r="L15" s="78"/>
      <c r="M15" s="78"/>
      <c r="N15" s="78"/>
    </row>
    <row r="16" spans="1:14" ht="15" customHeight="1" x14ac:dyDescent="0.3">
      <c r="A16" s="16" t="s">
        <v>215</v>
      </c>
      <c r="B16" s="17" t="s">
        <v>216</v>
      </c>
      <c r="C16" s="17" t="s">
        <v>217</v>
      </c>
      <c r="D16" s="17" t="s">
        <v>218</v>
      </c>
      <c r="E16" s="17" t="s">
        <v>219</v>
      </c>
      <c r="F16" s="14"/>
      <c r="K16" s="79"/>
      <c r="L16" s="79"/>
      <c r="M16" s="79"/>
      <c r="N16" s="79"/>
    </row>
    <row r="17" spans="1:14" ht="15" customHeight="1" x14ac:dyDescent="0.3">
      <c r="A17" s="7" t="s">
        <v>60</v>
      </c>
      <c r="B17" s="8" t="s">
        <v>220</v>
      </c>
      <c r="C17" s="8" t="s">
        <v>221</v>
      </c>
      <c r="D17" s="8" t="s">
        <v>222</v>
      </c>
      <c r="E17" s="8" t="s">
        <v>223</v>
      </c>
    </row>
    <row r="18" spans="1:14" ht="15" customHeight="1" x14ac:dyDescent="0.3">
      <c r="A18" s="7" t="s">
        <v>269</v>
      </c>
      <c r="B18" s="4" t="s">
        <v>224</v>
      </c>
      <c r="C18" s="4" t="s">
        <v>225</v>
      </c>
      <c r="D18" s="4" t="s">
        <v>226</v>
      </c>
      <c r="E18" s="4" t="s">
        <v>227</v>
      </c>
    </row>
    <row r="19" spans="1:14" ht="15" customHeight="1" x14ac:dyDescent="0.3">
      <c r="A19" s="6" t="s">
        <v>273</v>
      </c>
      <c r="B19" s="2" t="s">
        <v>228</v>
      </c>
      <c r="C19" s="2" t="s">
        <v>229</v>
      </c>
      <c r="D19" s="2" t="s">
        <v>230</v>
      </c>
      <c r="E19" s="2" t="s">
        <v>231</v>
      </c>
    </row>
    <row r="20" spans="1:14" ht="15" customHeight="1" x14ac:dyDescent="0.3">
      <c r="A20" s="7" t="s">
        <v>232</v>
      </c>
      <c r="B20" s="4" t="s">
        <v>233</v>
      </c>
      <c r="C20" s="4" t="s">
        <v>234</v>
      </c>
      <c r="D20" s="4" t="s">
        <v>235</v>
      </c>
      <c r="E20" s="4" t="s">
        <v>236</v>
      </c>
    </row>
    <row r="21" spans="1:14" ht="15" customHeight="1" x14ac:dyDescent="0.3">
      <c r="A21" s="7" t="s">
        <v>237</v>
      </c>
      <c r="B21" s="4" t="s">
        <v>238</v>
      </c>
      <c r="C21" s="8" t="s">
        <v>239</v>
      </c>
      <c r="D21" s="4" t="s">
        <v>240</v>
      </c>
      <c r="E21" s="8" t="s">
        <v>241</v>
      </c>
    </row>
    <row r="22" spans="1:14" ht="15" customHeight="1" x14ac:dyDescent="0.3">
      <c r="A22" s="7" t="s">
        <v>242</v>
      </c>
      <c r="B22" s="4" t="s">
        <v>243</v>
      </c>
      <c r="C22" s="4" t="s">
        <v>244</v>
      </c>
      <c r="D22" s="4" t="s">
        <v>245</v>
      </c>
      <c r="E22" s="4" t="s">
        <v>246</v>
      </c>
      <c r="K22" s="78"/>
      <c r="L22" s="78"/>
      <c r="M22" s="78"/>
      <c r="N22" s="78"/>
    </row>
    <row r="23" spans="1:14" ht="14.1" customHeight="1" x14ac:dyDescent="0.3">
      <c r="A23" s="11"/>
      <c r="K23" s="11"/>
      <c r="L23" s="11"/>
      <c r="M23" s="11"/>
      <c r="N23" s="11"/>
    </row>
    <row r="24" spans="1:14" ht="14.1" customHeight="1" x14ac:dyDescent="0.3">
      <c r="A24" s="1" t="s">
        <v>247</v>
      </c>
      <c r="B24" t="s">
        <v>248</v>
      </c>
      <c r="C24" t="s">
        <v>249</v>
      </c>
      <c r="D24" s="13" t="s">
        <v>250</v>
      </c>
      <c r="E24" s="13" t="s">
        <v>251</v>
      </c>
      <c r="F24" s="13"/>
    </row>
    <row r="25" spans="1:14" ht="31.65" customHeight="1" x14ac:dyDescent="0.3">
      <c r="A25" s="86" t="s">
        <v>280</v>
      </c>
      <c r="B25" s="86"/>
      <c r="C25" s="86"/>
      <c r="D25" s="86"/>
      <c r="E25" s="10" t="s">
        <v>252</v>
      </c>
    </row>
    <row r="26" spans="1:14" ht="14.1" customHeight="1" x14ac:dyDescent="0.3">
      <c r="A26" s="90" t="s">
        <v>253</v>
      </c>
      <c r="B26" s="86" t="s">
        <v>274</v>
      </c>
      <c r="C26" s="86"/>
      <c r="D26" s="86"/>
      <c r="E26" s="11"/>
    </row>
    <row r="27" spans="1:14" ht="16.350000000000001" customHeight="1" x14ac:dyDescent="0.3">
      <c r="A27" s="91"/>
      <c r="B27" s="86"/>
      <c r="C27" s="86"/>
      <c r="D27" s="86"/>
      <c r="E27" s="12"/>
    </row>
    <row r="28" spans="1:14" ht="14.1" customHeight="1" x14ac:dyDescent="0.3">
      <c r="A28" s="91"/>
      <c r="B28" s="87" t="s">
        <v>254</v>
      </c>
      <c r="C28" s="88"/>
      <c r="D28" s="89"/>
      <c r="E28" s="10" t="s">
        <v>255</v>
      </c>
    </row>
    <row r="29" spans="1:14" ht="27" customHeight="1" x14ac:dyDescent="0.3">
      <c r="A29" s="92"/>
      <c r="B29" s="81" t="s">
        <v>275</v>
      </c>
      <c r="C29" s="82"/>
      <c r="D29" s="83"/>
      <c r="E29" s="10" t="s">
        <v>256</v>
      </c>
    </row>
    <row r="30" spans="1:14" ht="27" customHeight="1" x14ac:dyDescent="0.3">
      <c r="B30" s="15"/>
      <c r="C30" s="15"/>
      <c r="D30" s="15"/>
    </row>
    <row r="31" spans="1:14" ht="14.1" customHeight="1" x14ac:dyDescent="0.3">
      <c r="A31" s="78" t="s">
        <v>257</v>
      </c>
      <c r="B31" s="80"/>
      <c r="C31" s="80"/>
      <c r="D31" s="80"/>
    </row>
    <row r="32" spans="1:14" ht="27" customHeight="1" x14ac:dyDescent="0.3">
      <c r="A32" s="79" t="s">
        <v>258</v>
      </c>
      <c r="B32" s="80"/>
      <c r="C32" s="80"/>
      <c r="D32" s="80"/>
    </row>
    <row r="33" spans="1:4" ht="14.1" customHeight="1" x14ac:dyDescent="0.3">
      <c r="A33" s="78" t="s">
        <v>259</v>
      </c>
      <c r="B33" s="80"/>
      <c r="C33" s="80"/>
      <c r="D33" s="80"/>
    </row>
    <row r="34" spans="1:4" ht="14.1" customHeight="1" x14ac:dyDescent="0.3">
      <c r="A34" s="78" t="s">
        <v>260</v>
      </c>
      <c r="B34" s="80"/>
      <c r="C34" s="80"/>
      <c r="D34" s="80"/>
    </row>
    <row r="35" spans="1:4" ht="14.1" customHeight="1" x14ac:dyDescent="0.3">
      <c r="A35" s="78" t="s">
        <v>261</v>
      </c>
      <c r="B35" s="80"/>
      <c r="C35" s="80"/>
      <c r="D35" s="80"/>
    </row>
    <row r="36" spans="1:4" ht="14.1" customHeight="1" x14ac:dyDescent="0.3">
      <c r="A36" s="78" t="s">
        <v>262</v>
      </c>
      <c r="B36" s="80"/>
      <c r="C36" s="80"/>
      <c r="D36" s="80"/>
    </row>
    <row r="37" spans="1:4" ht="14.1" customHeight="1" x14ac:dyDescent="0.3">
      <c r="A37" s="78" t="s">
        <v>263</v>
      </c>
      <c r="B37" s="80"/>
      <c r="C37" s="80"/>
      <c r="D37" s="80"/>
    </row>
    <row r="38" spans="1:4" ht="14.1" customHeight="1" x14ac:dyDescent="0.3">
      <c r="A38" s="78" t="s">
        <v>264</v>
      </c>
      <c r="B38" s="80"/>
      <c r="C38" s="80"/>
      <c r="D38" s="80"/>
    </row>
    <row r="39" spans="1:4" ht="14.1" customHeight="1" x14ac:dyDescent="0.3">
      <c r="A39" s="84" t="s">
        <v>265</v>
      </c>
      <c r="B39" s="80"/>
      <c r="C39" s="80"/>
      <c r="D39" s="80"/>
    </row>
    <row r="40" spans="1:4" ht="14.1" customHeight="1" x14ac:dyDescent="0.3">
      <c r="A40" s="78" t="s">
        <v>266</v>
      </c>
      <c r="B40" s="80"/>
      <c r="C40" s="80"/>
      <c r="D40" s="80"/>
    </row>
    <row r="41" spans="1:4" ht="14.1" customHeight="1" x14ac:dyDescent="0.3">
      <c r="A41" s="78" t="s">
        <v>267</v>
      </c>
      <c r="B41" s="80"/>
      <c r="C41" s="80"/>
      <c r="D41" s="80"/>
    </row>
    <row r="42" spans="1:4" ht="14.1" customHeight="1" x14ac:dyDescent="0.3">
      <c r="A42" s="78" t="s">
        <v>268</v>
      </c>
      <c r="B42" s="80"/>
      <c r="C42" s="80"/>
      <c r="D42" s="80"/>
    </row>
  </sheetData>
  <mergeCells count="25">
    <mergeCell ref="A1:E1"/>
    <mergeCell ref="A2:F2"/>
    <mergeCell ref="A25:D25"/>
    <mergeCell ref="B26:D27"/>
    <mergeCell ref="B28:D28"/>
    <mergeCell ref="A3:A4"/>
    <mergeCell ref="A26:A29"/>
    <mergeCell ref="B3:C3"/>
    <mergeCell ref="D3:E3"/>
    <mergeCell ref="K15:N15"/>
    <mergeCell ref="K16:N16"/>
    <mergeCell ref="K22:N22"/>
    <mergeCell ref="A41:D41"/>
    <mergeCell ref="A42:D42"/>
    <mergeCell ref="B29:D29"/>
    <mergeCell ref="A36:D36"/>
    <mergeCell ref="A37:D37"/>
    <mergeCell ref="A38:D38"/>
    <mergeCell ref="A39:D39"/>
    <mergeCell ref="A40:D40"/>
    <mergeCell ref="A31:D31"/>
    <mergeCell ref="A32:D32"/>
    <mergeCell ref="A33:D33"/>
    <mergeCell ref="A34:D34"/>
    <mergeCell ref="A35:D3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Aspose.PDF</dc:creator>
  <cp:lastModifiedBy>Boboň Kristína</cp:lastModifiedBy>
  <cp:lastPrinted>2024-09-06T05:56:42Z</cp:lastPrinted>
  <dcterms:created xsi:type="dcterms:W3CDTF">2022-06-30T06:25:51Z</dcterms:created>
  <dcterms:modified xsi:type="dcterms:W3CDTF">2026-01-22T07:45:21Z</dcterms:modified>
</cp:coreProperties>
</file>