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tebook\Desktop\Príloha č.7\2024\"/>
    </mc:Choice>
  </mc:AlternateContent>
  <xr:revisionPtr revIDLastSave="0" documentId="13_ncr:1_{D5F4BF77-CF7E-4A0D-8E02-237873E85F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4" sheetId="4" r:id="rId3"/>
    <sheet name="Sheet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I11" i="1"/>
  <c r="I33" i="1"/>
  <c r="I32" i="1"/>
  <c r="I31" i="1"/>
  <c r="I27" i="1"/>
  <c r="I26" i="1"/>
  <c r="I25" i="1"/>
  <c r="I21" i="1"/>
  <c r="I20" i="1"/>
  <c r="I19" i="1"/>
  <c r="I14" i="1"/>
  <c r="I13" i="1"/>
  <c r="I29" i="1"/>
  <c r="I28" i="1"/>
  <c r="I17" i="1"/>
  <c r="I16" i="1"/>
  <c r="I15" i="1"/>
  <c r="I12" i="1"/>
  <c r="I18" i="1"/>
  <c r="I22" i="1"/>
  <c r="I23" i="1"/>
  <c r="I24" i="1"/>
  <c r="I30" i="1"/>
  <c r="I34" i="1"/>
  <c r="I35" i="1"/>
  <c r="E105" i="1" l="1"/>
  <c r="C68" i="1"/>
  <c r="H68" i="1"/>
  <c r="G68" i="1"/>
  <c r="F68" i="1"/>
  <c r="D68" i="1"/>
  <c r="E6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43" i="1"/>
  <c r="I68" i="1" l="1"/>
  <c r="C76" i="1"/>
  <c r="E18" i="2" l="1"/>
  <c r="E6" i="3" l="1"/>
  <c r="E6" i="4"/>
  <c r="C15" i="2" l="1"/>
  <c r="C6" i="2"/>
  <c r="C5" i="2"/>
  <c r="H79" i="1" l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C125" i="1" l="1"/>
  <c r="C94" i="1"/>
  <c r="C93" i="1"/>
  <c r="C117" i="1"/>
  <c r="C86" i="1"/>
  <c r="C85" i="1"/>
  <c r="C110" i="1"/>
  <c r="C109" i="1"/>
  <c r="C78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05" i="1"/>
  <c r="C107" i="1"/>
  <c r="C108" i="1"/>
  <c r="C111" i="1"/>
  <c r="C112" i="1"/>
  <c r="C113" i="1"/>
  <c r="C115" i="1"/>
  <c r="C116" i="1"/>
  <c r="C118" i="1"/>
  <c r="C119" i="1"/>
  <c r="C120" i="1"/>
  <c r="C121" i="1"/>
  <c r="C123" i="1"/>
  <c r="C124" i="1"/>
  <c r="C126" i="1"/>
  <c r="C127" i="1"/>
  <c r="C128" i="1"/>
  <c r="C129" i="1"/>
  <c r="C105" i="1"/>
  <c r="C79" i="1"/>
  <c r="C80" i="1"/>
  <c r="C81" i="1"/>
  <c r="C82" i="1"/>
  <c r="C83" i="1"/>
  <c r="C84" i="1"/>
  <c r="C87" i="1"/>
  <c r="C88" i="1"/>
  <c r="C89" i="1"/>
  <c r="C90" i="1"/>
  <c r="C91" i="1"/>
  <c r="C92" i="1"/>
  <c r="C95" i="1"/>
  <c r="C96" i="1"/>
  <c r="C97" i="1"/>
  <c r="C98" i="1"/>
  <c r="C99" i="1"/>
  <c r="C100" i="1"/>
  <c r="I126" i="1" l="1"/>
  <c r="I110" i="1"/>
  <c r="I105" i="1"/>
  <c r="I125" i="1"/>
  <c r="I117" i="1"/>
  <c r="I109" i="1"/>
  <c r="I124" i="1"/>
  <c r="I116" i="1"/>
  <c r="I108" i="1"/>
  <c r="I123" i="1"/>
  <c r="I118" i="1"/>
  <c r="I115" i="1"/>
  <c r="I129" i="1"/>
  <c r="I121" i="1"/>
  <c r="I113" i="1"/>
  <c r="I107" i="1"/>
  <c r="I128" i="1"/>
  <c r="I120" i="1"/>
  <c r="I112" i="1"/>
  <c r="I127" i="1"/>
  <c r="I119" i="1"/>
  <c r="I111" i="1"/>
  <c r="C114" i="1"/>
  <c r="I114" i="1" s="1"/>
  <c r="C77" i="1"/>
  <c r="C122" i="1"/>
  <c r="I122" i="1" s="1"/>
  <c r="C106" i="1"/>
  <c r="I106" i="1" s="1"/>
</calcChain>
</file>

<file path=xl/sharedStrings.xml><?xml version="1.0" encoding="utf-8"?>
<sst xmlns="http://schemas.openxmlformats.org/spreadsheetml/2006/main" count="510" uniqueCount="335">
  <si>
    <t>Údaje o množstve vyzbieraných a dotriedených odpadov z obalov a odpadov 
z neobalových výrobkov z komunálneho odpadu</t>
  </si>
  <si>
    <t>Hmotnosť odpadov z obalov a odpadov z neobalových výrobkov z komunálneho odpadu</t>
  </si>
  <si>
    <t/>
  </si>
  <si>
    <t>Názov obce</t>
  </si>
  <si>
    <t>Sklo
(20 01 02)</t>
  </si>
  <si>
    <t>Plasty
(20 01 39)</t>
  </si>
  <si>
    <t>Papier
(20 01 01)</t>
  </si>
  <si>
    <t>Kovy
(20 01 04)</t>
  </si>
  <si>
    <t>Drevo
(20 01 38)</t>
  </si>
  <si>
    <t>Spolu</t>
  </si>
  <si>
    <t>Hmotnosť vyzbieraných odpadov [t]</t>
  </si>
  <si>
    <t>Hmotnosť dotriedených odpadov [t]</t>
  </si>
  <si>
    <t>Náklady na zber odpadov z obalov a odpadov z neobalových výrobkov z komunálneho odpadu</t>
  </si>
  <si>
    <t>Celkové náklady na zber</t>
  </si>
  <si>
    <t>Náklady na dotriedenie odpadov z obalov a odpadov z neobalových výrobkov z komunálneho odpadu</t>
  </si>
  <si>
    <t>IČO 
obce</t>
  </si>
  <si>
    <t>Sklo
(20 01
02)</t>
  </si>
  <si>
    <t>Plasty
(20 01
39)</t>
  </si>
  <si>
    <t>Papier
(20 01 01)</t>
  </si>
  <si>
    <t>Kompozity
na báze 
lepenky
(20 01 03)</t>
  </si>
  <si>
    <t>Kovy
(20 01 04)</t>
  </si>
  <si>
    <t>Drevo
(20 01 38)</t>
  </si>
  <si>
    <t>Spolu</t>
  </si>
  <si>
    <t>Celkové náklady na dotriedenie</t>
  </si>
  <si>
    <t>Poznámka:</t>
  </si>
  <si>
    <t>Vysvetlivky:</t>
  </si>
  <si>
    <t/>
  </si>
  <si>
    <t>Činnosti zahrnuté v rámci zberu a dotriedenia odpadov z obalov a odpadov z neobalových výrobkov</t>
  </si>
  <si>
    <t>ZBER</t>
  </si>
  <si>
    <t>Zber</t>
  </si>
  <si>
    <t>Manipulácia</t>
  </si>
  <si>
    <t>Doprava</t>
  </si>
  <si>
    <t>DOTRIEDENIE</t>
  </si>
  <si>
    <t>Dotriedenie</t>
  </si>
  <si>
    <t>Príprava na ďalšie spracovanie materiálu</t>
  </si>
  <si>
    <t>(napr. lisovanie)</t>
  </si>
  <si>
    <t>Skladovanie</t>
  </si>
  <si>
    <t>Uloženie na skládku (prípustná miera 
znečistenia)</t>
  </si>
  <si>
    <r>
      <rPr>
        <b/>
        <sz val="9"/>
        <rFont val="Times New Roman"/>
        <family val="1"/>
        <charset val="238"/>
      </rPr>
      <t>Predaj odpadov z obalov a odpadov z neobalových výrobkov z komunálneho odpadu</t>
    </r>
    <r>
      <rPr>
        <b/>
        <sz val="9"/>
        <rFont val="Arial"/>
        <family val="2"/>
        <charset val="238"/>
      </rPr>
      <t xml:space="preserve"> – </t>
    </r>
    <r>
      <rPr>
        <b/>
        <sz val="9"/>
        <rFont val="Times New Roman"/>
        <family val="1"/>
        <charset val="238"/>
      </rPr>
      <t>RECYKLÁCIA</t>
    </r>
  </si>
  <si>
    <t>Materiál</t>
  </si>
  <si>
    <r>
      <rPr>
        <sz val="9"/>
        <rFont val="Times New Roman"/>
        <family val="1"/>
        <charset val="238"/>
      </rPr>
      <t>Výnos z predaja odpadu prvému</t>
    </r>
    <r>
      <rPr>
        <sz val="9"/>
        <rFont val="Times New Roman"/>
        <family val="1"/>
        <charset val="238"/>
      </rPr>
      <t xml:space="preserve">
zariadeniu na zhodnocovanie odpadov</t>
    </r>
    <r>
      <rPr>
        <sz val="9"/>
        <rFont val="Times New Roman"/>
        <family val="1"/>
        <charset val="238"/>
      </rPr>
      <t xml:space="preserve">
činnosťou </t>
    </r>
    <r>
      <rPr>
        <sz val="9"/>
        <rFont val="Arial"/>
        <family val="2"/>
        <charset val="238"/>
      </rPr>
      <t xml:space="preserve">– </t>
    </r>
    <r>
      <rPr>
        <sz val="9"/>
        <rFont val="Times New Roman"/>
        <family val="1"/>
        <charset val="238"/>
      </rPr>
      <t>RECYKLÁCIA</t>
    </r>
  </si>
  <si>
    <t/>
  </si>
  <si>
    <r>
      <rPr>
        <sz val="9"/>
        <rFont val="Times New Roman"/>
        <family val="1"/>
        <charset val="238"/>
      </rPr>
      <t>Náklad na odovzdanie odpadu prvému</t>
    </r>
    <r>
      <rPr>
        <sz val="9"/>
        <rFont val="Times New Roman"/>
        <family val="1"/>
        <charset val="238"/>
      </rPr>
      <t xml:space="preserve">
zariadeniu na zhodnocovanie odpadov</t>
    </r>
    <r>
      <rPr>
        <sz val="9"/>
        <rFont val="Times New Roman"/>
        <family val="1"/>
        <charset val="238"/>
      </rPr>
      <t xml:space="preserve">
činnosťou </t>
    </r>
    <r>
      <rPr>
        <sz val="9"/>
        <rFont val="Arial"/>
        <family val="2"/>
        <charset val="238"/>
      </rPr>
      <t xml:space="preserve">– </t>
    </r>
    <r>
      <rPr>
        <sz val="9"/>
        <rFont val="Times New Roman"/>
        <family val="1"/>
        <charset val="238"/>
      </rPr>
      <t>RECYKLÁCIA</t>
    </r>
  </si>
  <si>
    <t/>
  </si>
  <si>
    <t>Hmotnosť [t]</t>
  </si>
  <si>
    <t>Výnos [eur]</t>
  </si>
  <si>
    <t>Hmotnosť [t]</t>
  </si>
  <si>
    <t>Náklad [eur]</t>
  </si>
  <si>
    <t>Sklo (20 01 02)</t>
  </si>
  <si>
    <t>Plasty (20 01 39)</t>
  </si>
  <si>
    <t>- LDPE</t>
  </si>
  <si>
    <t>- HDPE</t>
  </si>
  <si>
    <t>- PET</t>
  </si>
  <si>
    <t>- PS</t>
  </si>
  <si>
    <t>- PP</t>
  </si>
  <si>
    <t>- PE</t>
  </si>
  <si>
    <t>- EPS</t>
  </si>
  <si>
    <t>- ostatné  plasty</t>
  </si>
  <si>
    <t>Papier (20 01 01)</t>
  </si>
  <si>
    <t>- papier</t>
  </si>
  <si>
    <t>- kartón a lepenka</t>
  </si>
  <si>
    <t>Obaly z hliníka (20 01 04)</t>
  </si>
  <si>
    <t>Drevo (20 01 38)</t>
  </si>
  <si>
    <t>Ostatné kompozitné obaly</t>
  </si>
  <si>
    <t/>
  </si>
  <si>
    <t/>
  </si>
  <si>
    <t/>
  </si>
  <si>
    <t/>
  </si>
  <si>
    <t>Materiál</t>
  </si>
  <si>
    <t/>
  </si>
  <si>
    <t>Hmotnosť [t]</t>
  </si>
  <si>
    <t>Výnos [eur]</t>
  </si>
  <si>
    <t>Hmotnosť [t]</t>
  </si>
  <si>
    <t>Náklad [eur]</t>
  </si>
  <si>
    <t>Sklo (20 01 02)</t>
  </si>
  <si>
    <t/>
  </si>
  <si>
    <t/>
  </si>
  <si>
    <t/>
  </si>
  <si>
    <t/>
  </si>
  <si>
    <t>Plasty (20 01 39)</t>
  </si>
  <si>
    <t/>
  </si>
  <si>
    <t/>
  </si>
  <si>
    <t>- LDPE</t>
  </si>
  <si>
    <t/>
  </si>
  <si>
    <t/>
  </si>
  <si>
    <t/>
  </si>
  <si>
    <t/>
  </si>
  <si>
    <t>- HDPE</t>
  </si>
  <si>
    <t/>
  </si>
  <si>
    <t/>
  </si>
  <si>
    <t/>
  </si>
  <si>
    <t/>
  </si>
  <si>
    <t>- PET</t>
  </si>
  <si>
    <t/>
  </si>
  <si>
    <t/>
  </si>
  <si>
    <t/>
  </si>
  <si>
    <t/>
  </si>
  <si>
    <t>- PS</t>
  </si>
  <si>
    <t/>
  </si>
  <si>
    <t/>
  </si>
  <si>
    <t/>
  </si>
  <si>
    <t/>
  </si>
  <si>
    <t>- PP</t>
  </si>
  <si>
    <t/>
  </si>
  <si>
    <t/>
  </si>
  <si>
    <t/>
  </si>
  <si>
    <t/>
  </si>
  <si>
    <t>- PE</t>
  </si>
  <si>
    <t/>
  </si>
  <si>
    <t/>
  </si>
  <si>
    <t/>
  </si>
  <si>
    <t/>
  </si>
  <si>
    <t>- EPS</t>
  </si>
  <si>
    <t/>
  </si>
  <si>
    <t/>
  </si>
  <si>
    <t/>
  </si>
  <si>
    <t/>
  </si>
  <si>
    <t>- ostatné  plasty</t>
  </si>
  <si>
    <t/>
  </si>
  <si>
    <t/>
  </si>
  <si>
    <t/>
  </si>
  <si>
    <t/>
  </si>
  <si>
    <t>Papier (20 01 01)</t>
  </si>
  <si>
    <t/>
  </si>
  <si>
    <t/>
  </si>
  <si>
    <t/>
  </si>
  <si>
    <t/>
  </si>
  <si>
    <t>- papier</t>
  </si>
  <si>
    <t/>
  </si>
  <si>
    <t/>
  </si>
  <si>
    <t/>
  </si>
  <si>
    <t/>
  </si>
  <si>
    <t>- kartón a lepenka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</si>
  <si>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</si>
  <si>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</si>
  <si>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</si>
  <si>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</si>
  <si>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</si>
  <si>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</si>
  <si>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</si>
  <si>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</si>
  <si>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</si>
  <si>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</si>
  <si>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</si>
  <si>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</si>
  <si>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Obaly z hliníka (20 01 04)</t>
  </si>
  <si>
    <t/>
  </si>
  <si>
    <t/>
  </si>
  <si>
    <t/>
  </si>
  <si>
    <t/>
  </si>
  <si>
    <t>Drevo (20 01 38)</t>
  </si>
  <si>
    <t/>
  </si>
  <si>
    <t/>
  </si>
  <si>
    <t/>
  </si>
  <si>
    <t/>
  </si>
  <si>
    <t>Ostatné kompozitné obaly</t>
  </si>
  <si>
    <t/>
  </si>
  <si>
    <t/>
  </si>
  <si>
    <t/>
  </si>
  <si>
    <t/>
  </si>
  <si>
    <t/>
  </si>
  <si>
    <t>Materiál</t>
  </si>
  <si>
    <r>
      <rPr>
        <sz val="9"/>
        <rFont val="Times New Roman"/>
        <family val="1"/>
        <charset val="238"/>
      </rPr>
      <t>Výnos z predaja odpadu prvému</t>
    </r>
    <r>
      <rPr>
        <sz val="9"/>
        <rFont val="Times New Roman"/>
        <family val="1"/>
        <charset val="238"/>
      </rPr>
      <t xml:space="preserve">
zariadeniu na zhodnocovanie odpadov</t>
    </r>
    <r>
      <rPr>
        <sz val="9"/>
        <rFont val="Times New Roman"/>
        <family val="1"/>
        <charset val="238"/>
      </rPr>
      <t xml:space="preserve">
činnosťou </t>
    </r>
    <r>
      <rPr>
        <sz val="9"/>
        <rFont val="Arial"/>
        <family val="2"/>
        <charset val="238"/>
      </rPr>
      <t xml:space="preserve">– </t>
    </r>
    <r>
      <rPr>
        <sz val="9"/>
        <rFont val="Times New Roman"/>
        <family val="1"/>
        <charset val="238"/>
      </rPr>
      <t>ZHODNOTENIE R2-R11</t>
    </r>
    <r>
      <rPr>
        <sz val="9"/>
        <rFont val="Times New Roman"/>
        <family val="1"/>
        <charset val="238"/>
      </rPr>
      <t xml:space="preserve">
okrem recyklácie</t>
    </r>
  </si>
  <si>
    <t/>
  </si>
  <si>
    <r>
      <rPr>
        <sz val="9"/>
        <rFont val="Times New Roman"/>
        <family val="1"/>
        <charset val="238"/>
      </rPr>
      <t>Náklad na odovzdanie odpadu prvému</t>
    </r>
    <r>
      <rPr>
        <sz val="9"/>
        <rFont val="Times New Roman"/>
        <family val="1"/>
        <charset val="238"/>
      </rPr>
      <t xml:space="preserve">
zariadeniu na zhodnocovanie odpadov</t>
    </r>
    <r>
      <rPr>
        <sz val="9"/>
        <rFont val="Times New Roman"/>
        <family val="1"/>
        <charset val="238"/>
      </rPr>
      <t xml:space="preserve">
činnosťou </t>
    </r>
    <r>
      <rPr>
        <sz val="9"/>
        <rFont val="Arial"/>
        <family val="2"/>
        <charset val="238"/>
      </rPr>
      <t xml:space="preserve">– </t>
    </r>
    <r>
      <rPr>
        <sz val="9"/>
        <rFont val="Times New Roman"/>
        <family val="1"/>
        <charset val="238"/>
      </rPr>
      <t>ZHODNOTENIE R2-R11</t>
    </r>
    <r>
      <rPr>
        <sz val="9"/>
        <rFont val="Times New Roman"/>
        <family val="1"/>
        <charset val="238"/>
      </rPr>
      <t xml:space="preserve">
okrem recyklácie</t>
    </r>
  </si>
  <si>
    <t/>
  </si>
  <si>
    <t>Hmotnosť [t]</t>
  </si>
  <si>
    <t>Výnos [eur]</t>
  </si>
  <si>
    <t>Hmotnosť [t]</t>
  </si>
  <si>
    <t>Náklad [eur]</t>
  </si>
  <si>
    <t>Sklo (20 01 02)</t>
  </si>
  <si>
    <t/>
  </si>
  <si>
    <t/>
  </si>
  <si>
    <t>Plasty (20 01 39)</t>
  </si>
  <si>
    <t/>
  </si>
  <si>
    <t>- LDPE</t>
  </si>
  <si>
    <t/>
  </si>
  <si>
    <t>- HDPE</t>
  </si>
  <si>
    <t/>
  </si>
  <si>
    <t/>
  </si>
  <si>
    <t/>
  </si>
  <si>
    <t/>
  </si>
  <si>
    <t>- PET</t>
  </si>
  <si>
    <t/>
  </si>
  <si>
    <t/>
  </si>
  <si>
    <t/>
  </si>
  <si>
    <t/>
  </si>
  <si>
    <t>- PS</t>
  </si>
  <si>
    <t/>
  </si>
  <si>
    <t/>
  </si>
  <si>
    <t/>
  </si>
  <si>
    <t/>
  </si>
  <si>
    <t>- PP</t>
  </si>
  <si>
    <t/>
  </si>
  <si>
    <t/>
  </si>
  <si>
    <t/>
  </si>
  <si>
    <t/>
  </si>
  <si>
    <t>- PE</t>
  </si>
  <si>
    <t/>
  </si>
  <si>
    <t/>
  </si>
  <si>
    <t/>
  </si>
  <si>
    <t/>
  </si>
  <si>
    <t>- EPS</t>
  </si>
  <si>
    <t/>
  </si>
  <si>
    <t/>
  </si>
  <si>
    <t/>
  </si>
  <si>
    <t/>
  </si>
  <si>
    <t>- ostatné  plasty</t>
  </si>
  <si>
    <t/>
  </si>
  <si>
    <t/>
  </si>
  <si>
    <t/>
  </si>
  <si>
    <t/>
  </si>
  <si>
    <t>Papier (20 01 01)</t>
  </si>
  <si>
    <t/>
  </si>
  <si>
    <t/>
  </si>
  <si>
    <t/>
  </si>
  <si>
    <t/>
  </si>
  <si>
    <t>- papier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</si>
  <si>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</si>
  <si>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</si>
  <si>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</si>
  <si>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</si>
  <si>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</si>
  <si>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</si>
  <si>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</si>
  <si>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</si>
  <si>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</si>
  <si>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</si>
  <si>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</si>
  <si>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</si>
  <si>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</si>
  <si>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</si>
  <si>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</si>
  <si>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</si>
  <si>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Obaly z hliníka (20 01 04)</t>
  </si>
  <si>
    <t/>
  </si>
  <si>
    <t/>
  </si>
  <si>
    <t/>
  </si>
  <si>
    <t/>
  </si>
  <si>
    <t>Drevo (20 01 38)</t>
  </si>
  <si>
    <t/>
  </si>
  <si>
    <t/>
  </si>
  <si>
    <t/>
  </si>
  <si>
    <t/>
  </si>
  <si>
    <t>Ostatné kompozitné obaly</t>
  </si>
  <si>
    <t/>
  </si>
  <si>
    <t/>
  </si>
  <si>
    <t/>
  </si>
  <si>
    <t/>
  </si>
  <si>
    <t>Vysvetlivky:</t>
  </si>
  <si>
    <t/>
  </si>
  <si>
    <t/>
  </si>
  <si>
    <t/>
  </si>
  <si>
    <t/>
  </si>
  <si>
    <t/>
  </si>
  <si>
    <t>ZHODNOTENIE/RECYKLÁCIA</t>
  </si>
  <si>
    <t>Výnosy z predaja materiálu</t>
  </si>
  <si>
    <t/>
  </si>
  <si>
    <t/>
  </si>
  <si>
    <t>LDPE (fólia) – druhy fólií vyrobené z mäkkého polyetylénu (číre, farebné).</t>
  </si>
  <si>
    <t>HDPE (tuhý plast) – odpady z tuhého polyetylénu, najmä bandasky, obaly domácej chémie (saponáty),
destilovaná voda, a podobne.</t>
  </si>
  <si>
    <t>PET – odpady z polyetyléntereftalátu.</t>
  </si>
  <si>
    <t>PS – odpady z polystyrénu (okrem EPS, XPS).</t>
  </si>
  <si>
    <t>PP – odpady vyrobené z polypropylénu (fólie, tuhý plast, vedierka, fľaše, dózy, a pod.).</t>
  </si>
  <si>
    <t>PE (polyetylén) – odpady vyrobené z polyetylénu (okrem LDPE a HDPE).</t>
  </si>
  <si>
    <t>EPS – odpady vyrobené z expandovaného polystyrénu (EPS).</t>
  </si>
  <si>
    <t>Ostatné plasty – plastové odpady okrem vyššie uvedených skupín a odpady vyrobené z komplexných plastov</t>
  </si>
  <si>
    <t>(výrobky vyrobené z viacerých typov vzájomne neoddeliteľných plastov).</t>
  </si>
  <si>
    <t>Ostatné kompozitné obaly – kompozitné obaly s prevahou materiálu iného ako lepenka.</t>
  </si>
  <si>
    <t>Drevo – drevené obaly, okrem drevených paliet.</t>
  </si>
  <si>
    <t>Bunky označené šedou farbou sa nevypĺňajú.</t>
  </si>
  <si>
    <t>Kompozity na báze lepenky (20 01 03)</t>
  </si>
  <si>
    <t xml:space="preserve">
Obaly zo železných kovov (20 01 04)</t>
  </si>
  <si>
    <t>Výnos z predaja odpadu prvému zariadeniu na zhodnocovanie odpadov činnosťou - ENERGETICKÉ ZHODNOTENIE (R1)</t>
  </si>
  <si>
    <t>Náklad na odovzdanie zodpadu prvému zariadeniu na zhodnocovanie odpadov činnosťou - ENERGETICKÉ ZHODNOTENIE (R1)</t>
  </si>
  <si>
    <t>Obaly zo železných kovov (20 01 04)</t>
  </si>
  <si>
    <t>Náklady na zhodnotenie/recykláciu (napr. náklady na energetické zhodnotenie, náklady na recykláciu kompozitov na báze lepenky)</t>
  </si>
  <si>
    <t>Ďalšie náklady súvisiace s predajom/zhodnotením/recykláciou
materiálu (napr. nakládka/vykládka, doprava)</t>
  </si>
  <si>
    <t>Sklo                  (20 01 02)</t>
  </si>
  <si>
    <t>Predaj odpadov z obalov a odpadov z neobalových výrobkov z komunálneho odpadu – ENERGETICKÉ ZHODNOTENIE (R1)</t>
  </si>
  <si>
    <t>Predaj odpadov z obalov a odpadov z neobalových výrobkov z komunálneho odpadu – ZHODNOTENIE R2 - R11 okrem recyklácie</t>
  </si>
  <si>
    <t>* Údaje  vyplní  subjekt  vykonávajúci  triedený zber, ak údaje  zasiela  subjekt  vykonávajúci  triedený zber ministerstvu.</t>
  </si>
  <si>
    <t>Činnosti zahrnuté v rámci zabezpečenia zhodnotenia/recyklácie odpadov z obalov a odpadov z neobalových výrobkov</t>
  </si>
  <si>
    <t>Babín</t>
  </si>
  <si>
    <t>Beňadovo</t>
  </si>
  <si>
    <t>Bobrov</t>
  </si>
  <si>
    <t>Breza</t>
  </si>
  <si>
    <t>Hruštín</t>
  </si>
  <si>
    <t>Klubina</t>
  </si>
  <si>
    <t>Krušetnica</t>
  </si>
  <si>
    <t>Lokca</t>
  </si>
  <si>
    <t>Lomná</t>
  </si>
  <si>
    <t>Mútne</t>
  </si>
  <si>
    <t>Novoť</t>
  </si>
  <si>
    <t>Oravská Jasenica</t>
  </si>
  <si>
    <t>Oravská Lesná</t>
  </si>
  <si>
    <t>Oravská Polhora</t>
  </si>
  <si>
    <t>Oravské Veselé</t>
  </si>
  <si>
    <t>Rabča</t>
  </si>
  <si>
    <t>Rabčice</t>
  </si>
  <si>
    <t>Sihelné</t>
  </si>
  <si>
    <t>Ťapešovo</t>
  </si>
  <si>
    <t>Vasiľov</t>
  </si>
  <si>
    <t>Vavrečka</t>
  </si>
  <si>
    <t>Zákamenné</t>
  </si>
  <si>
    <t>Nová Bystrica</t>
  </si>
  <si>
    <t>00314382</t>
  </si>
  <si>
    <t>00314391</t>
  </si>
  <si>
    <t>00314404</t>
  </si>
  <si>
    <t>00314412</t>
  </si>
  <si>
    <t>00314501</t>
  </si>
  <si>
    <t>00314544</t>
  </si>
  <si>
    <t>00314056</t>
  </si>
  <si>
    <t>00314595</t>
  </si>
  <si>
    <t>00314625</t>
  </si>
  <si>
    <t>00314633</t>
  </si>
  <si>
    <t>00314668</t>
  </si>
  <si>
    <t>00314145</t>
  </si>
  <si>
    <t>00314692</t>
  </si>
  <si>
    <t>00314714</t>
  </si>
  <si>
    <t>00314722</t>
  </si>
  <si>
    <t>00314749</t>
  </si>
  <si>
    <t>00650498</t>
  </si>
  <si>
    <t>00314838</t>
  </si>
  <si>
    <t>00314846</t>
  </si>
  <si>
    <t>00314862</t>
  </si>
  <si>
    <t>00314919</t>
  </si>
  <si>
    <t>00314943</t>
  </si>
  <si>
    <t>00314951</t>
  </si>
  <si>
    <t>00315001</t>
  </si>
  <si>
    <t>Zubrohlava</t>
  </si>
  <si>
    <t>00315044</t>
  </si>
  <si>
    <r>
      <t xml:space="preserve">Subjekt  vykonávajúci  triedený zber  odpadov  z obalov  a neobalových  výrobkov  podľa § 59
ods. 4 zákona*: </t>
    </r>
    <r>
      <rPr>
        <b/>
        <sz val="11"/>
        <rFont val="Times New Roman"/>
        <family val="1"/>
        <charset val="238"/>
      </rPr>
      <t>Združenie Biela Orava pre všestranný rozvoj obcí regiónu BIELA ORAVA</t>
    </r>
  </si>
  <si>
    <r>
      <t xml:space="preserve">Zmluvná organizácia zodpovednosti výrobcov*: </t>
    </r>
    <r>
      <rPr>
        <b/>
        <sz val="11"/>
        <rFont val="Times New Roman"/>
        <family val="1"/>
        <charset val="238"/>
      </rPr>
      <t>NATURPACK</t>
    </r>
  </si>
  <si>
    <t>Klin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</si>
</sst>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3" x14ac:knownFonts="1">
    <font>
      <sz val="11"/>
      <name val="Calibri"/>
      <family val="2"/>
    </font>
    <font>
      <b/>
      <sz val="11"/>
      <name val="Times New Roman"/>
      <family val="2"/>
    </font>
    <font>
      <sz val="11"/>
      <name val="Times New Roman"/>
      <family val="2"/>
    </font>
    <font>
      <b/>
      <sz val="9"/>
      <name val="Times New Roman"/>
      <family val="2"/>
    </font>
    <font>
      <sz val="9"/>
      <name val="Times New Roman"/>
      <family val="2"/>
    </font>
    <font>
      <b/>
      <sz val="9"/>
      <name val="Times New Roman"/>
      <family val="1"/>
      <charset val="238"/>
    </font>
    <font>
      <b/>
      <sz val="9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11"/>
      <name val="Calibri"/>
      <family val="2"/>
    </font>
    <font>
      <b/>
      <sz val="11"/>
      <name val="Times New Roman"/>
      <family val="1"/>
      <charset val="238"/>
    </font>
    <font>
      <b/>
      <sz val="9"/>
      <color theme="1"/>
      <name val="Times New Roman"/>
      <family val="2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7" xfId="0" applyFont="1" applyBorder="1" applyAlignment="1">
      <alignment horizontal="center"/>
    </xf>
    <xf numFmtId="0" fontId="0" fillId="0" borderId="7" xfId="0" applyBorder="1"/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2" fillId="0" borderId="1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0" fillId="0" borderId="10" xfId="0" applyBorder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1" xfId="0" applyFill="1" applyBorder="1"/>
    <xf numFmtId="0" fontId="4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2" fillId="2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12" fillId="2" borderId="7" xfId="0" applyNumberFormat="1" applyFont="1" applyFill="1" applyBorder="1" applyAlignment="1">
      <alignment horizontal="right"/>
    </xf>
    <xf numFmtId="164" fontId="12" fillId="0" borderId="7" xfId="0" applyNumberFormat="1" applyFont="1" applyBorder="1" applyAlignment="1">
      <alignment horizontal="right"/>
    </xf>
    <xf numFmtId="164" fontId="12" fillId="2" borderId="7" xfId="0" applyNumberFormat="1" applyFont="1" applyFill="1" applyBorder="1" applyAlignment="1">
      <alignment horizontal="right" vertical="center"/>
    </xf>
    <xf numFmtId="2" fontId="2" fillId="2" borderId="7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5" fontId="12" fillId="2" borderId="7" xfId="0" applyNumberFormat="1" applyFont="1" applyFill="1" applyBorder="1" applyAlignment="1">
      <alignment horizontal="right" vertical="center"/>
    </xf>
    <xf numFmtId="165" fontId="12" fillId="0" borderId="7" xfId="0" applyNumberFormat="1" applyFont="1" applyBorder="1" applyAlignment="1">
      <alignment horizontal="right"/>
    </xf>
    <xf numFmtId="164" fontId="0" fillId="0" borderId="0" xfId="0" applyNumberForma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wrapText="1"/>
    </xf>
    <xf numFmtId="0" fontId="0" fillId="0" borderId="9" xfId="0" applyBorder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/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7" xfId="0" applyFont="1" applyBorder="1" applyAlignment="1">
      <alignment horizontal="center" wrapText="1"/>
    </xf>
    <xf numFmtId="0" fontId="0" fillId="0" borderId="7" xfId="0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2"/>
  <sheetViews>
    <sheetView tabSelected="1" topLeftCell="A31" zoomScaleNormal="100" workbookViewId="0">
      <selection activeCell="G64" sqref="G64"/>
    </sheetView>
  </sheetViews>
  <sheetFormatPr defaultColWidth="8.7109375" defaultRowHeight="15" x14ac:dyDescent="0.25"/>
  <cols>
    <col min="1" max="1" width="15.5703125" style="22" customWidth="1"/>
    <col min="2" max="2" width="10" style="22"/>
    <col min="3" max="3" width="11.85546875" style="22" customWidth="1"/>
    <col min="4" max="4" width="10" style="22" customWidth="1"/>
    <col min="5" max="7" width="12" style="22"/>
    <col min="8" max="8" width="11" style="22"/>
    <col min="9" max="9" width="10" style="22"/>
    <col min="10" max="16384" width="8.7109375" style="22"/>
  </cols>
  <sheetData>
    <row r="1" spans="1:22" ht="32.1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spans="1:22" ht="32.1" customHeight="1" x14ac:dyDescent="0.25">
      <c r="A2" s="67" t="s">
        <v>332</v>
      </c>
      <c r="B2" s="67"/>
      <c r="C2" s="67"/>
      <c r="D2" s="67"/>
      <c r="E2" s="67"/>
      <c r="F2" s="67"/>
      <c r="G2" s="67"/>
      <c r="H2" s="67"/>
      <c r="I2" s="67"/>
    </row>
    <row r="3" spans="1:22" ht="15.95" customHeight="1" x14ac:dyDescent="0.25">
      <c r="A3" s="69" t="s">
        <v>333</v>
      </c>
      <c r="B3" s="70"/>
      <c r="C3" s="70"/>
      <c r="D3" s="70"/>
      <c r="E3" s="70"/>
      <c r="F3" s="70"/>
      <c r="G3" s="70"/>
      <c r="H3" s="70"/>
    </row>
    <row r="4" spans="1:22" ht="15.95" customHeight="1" x14ac:dyDescent="0.25">
      <c r="A4" s="23"/>
    </row>
    <row r="5" spans="1:22" ht="15.95" customHeight="1" x14ac:dyDescent="0.25">
      <c r="A5" s="71" t="s">
        <v>1</v>
      </c>
      <c r="B5" s="71"/>
      <c r="C5" s="71"/>
      <c r="D5" s="71"/>
      <c r="E5" s="71"/>
      <c r="F5" s="71"/>
      <c r="G5" s="71"/>
      <c r="H5" s="71"/>
      <c r="I5" s="71"/>
    </row>
    <row r="6" spans="1:22" ht="14.1" customHeight="1" x14ac:dyDescent="0.25"/>
    <row r="7" spans="1:22" ht="14.1" customHeight="1" x14ac:dyDescent="0.25">
      <c r="A7" s="64" t="s">
        <v>3</v>
      </c>
      <c r="B7" s="64" t="s">
        <v>15</v>
      </c>
      <c r="C7" s="68" t="s">
        <v>6</v>
      </c>
      <c r="D7" s="68" t="s">
        <v>4</v>
      </c>
      <c r="E7" s="68" t="s">
        <v>19</v>
      </c>
      <c r="F7" s="68" t="s">
        <v>5</v>
      </c>
      <c r="G7" s="68" t="s">
        <v>7</v>
      </c>
      <c r="H7" s="68" t="s">
        <v>8</v>
      </c>
      <c r="I7" s="68" t="s">
        <v>9</v>
      </c>
    </row>
    <row r="8" spans="1:22" ht="29.1" customHeight="1" x14ac:dyDescent="0.25">
      <c r="A8" s="64"/>
      <c r="B8" s="64"/>
      <c r="C8" s="68"/>
      <c r="D8" s="68"/>
      <c r="E8" s="68"/>
      <c r="F8" s="68"/>
      <c r="G8" s="68"/>
      <c r="H8" s="68"/>
      <c r="I8" s="68"/>
      <c r="Q8" s="44"/>
      <c r="R8" s="44"/>
      <c r="S8" s="44"/>
      <c r="T8" s="44"/>
      <c r="U8" s="44"/>
      <c r="V8" s="44"/>
    </row>
    <row r="9" spans="1:22" ht="14.1" customHeight="1" x14ac:dyDescent="0.25">
      <c r="A9" s="64"/>
      <c r="B9" s="64"/>
      <c r="C9" s="68"/>
      <c r="D9" s="68"/>
      <c r="E9" s="68"/>
      <c r="F9" s="68"/>
      <c r="G9" s="68"/>
      <c r="H9" s="68"/>
      <c r="I9" s="68"/>
      <c r="Q9" s="44"/>
      <c r="R9" s="44"/>
      <c r="S9" s="44"/>
      <c r="T9" s="44"/>
      <c r="U9" s="44"/>
      <c r="V9" s="44"/>
    </row>
    <row r="10" spans="1:22" ht="14.1" customHeight="1" x14ac:dyDescent="0.25">
      <c r="A10" s="64"/>
      <c r="B10" s="64"/>
      <c r="C10" s="72" t="s">
        <v>10</v>
      </c>
      <c r="D10" s="73"/>
      <c r="E10" s="73"/>
      <c r="F10" s="73"/>
      <c r="G10" s="73"/>
      <c r="H10" s="73"/>
      <c r="I10" s="74"/>
      <c r="Q10" s="44"/>
      <c r="R10" s="44"/>
      <c r="S10" s="44"/>
      <c r="T10" s="44"/>
      <c r="U10" s="44"/>
      <c r="V10" s="44"/>
    </row>
    <row r="11" spans="1:22" ht="15.95" customHeight="1" x14ac:dyDescent="0.25">
      <c r="A11" s="26" t="s">
        <v>283</v>
      </c>
      <c r="B11" s="27" t="s">
        <v>306</v>
      </c>
      <c r="C11" s="48">
        <v>0.18</v>
      </c>
      <c r="D11" s="48">
        <v>7.98</v>
      </c>
      <c r="E11" s="49">
        <v>0.68200000000000005</v>
      </c>
      <c r="F11" s="48">
        <v>7.8280000000000003</v>
      </c>
      <c r="G11" s="48">
        <v>8.5000000000000006E-2</v>
      </c>
      <c r="H11" s="48">
        <v>0</v>
      </c>
      <c r="I11" s="50">
        <f>SUM(C11:H11)</f>
        <v>16.755000000000003</v>
      </c>
      <c r="P11" s="58"/>
    </row>
    <row r="12" spans="1:22" ht="15.95" customHeight="1" x14ac:dyDescent="0.25">
      <c r="A12" s="26" t="s">
        <v>284</v>
      </c>
      <c r="B12" s="27" t="s">
        <v>307</v>
      </c>
      <c r="C12" s="49">
        <v>0.22000000000000003</v>
      </c>
      <c r="D12" s="49">
        <v>3.99</v>
      </c>
      <c r="E12" s="49">
        <v>0.442</v>
      </c>
      <c r="F12" s="49">
        <v>5.0229999999999997</v>
      </c>
      <c r="G12" s="49">
        <v>5.5E-2</v>
      </c>
      <c r="H12" s="49">
        <v>0</v>
      </c>
      <c r="I12" s="50">
        <f t="shared" ref="I12:I35" si="0">SUM(C12:H12)</f>
        <v>9.73</v>
      </c>
      <c r="P12" s="58"/>
    </row>
    <row r="13" spans="1:22" ht="15.95" customHeight="1" x14ac:dyDescent="0.25">
      <c r="A13" s="26" t="s">
        <v>285</v>
      </c>
      <c r="B13" s="27" t="s">
        <v>308</v>
      </c>
      <c r="C13" s="48">
        <v>6.6400000000000006</v>
      </c>
      <c r="D13" s="48">
        <v>7.8430000000000009</v>
      </c>
      <c r="E13" s="49">
        <v>0.80500000000000005</v>
      </c>
      <c r="F13" s="48">
        <v>9.3379999999999992</v>
      </c>
      <c r="G13" s="48">
        <v>0.1</v>
      </c>
      <c r="H13" s="48">
        <v>0</v>
      </c>
      <c r="I13" s="50">
        <f t="shared" si="0"/>
        <v>24.725999999999999</v>
      </c>
      <c r="P13" s="58"/>
    </row>
    <row r="14" spans="1:22" ht="15.95" customHeight="1" x14ac:dyDescent="0.25">
      <c r="A14" s="26" t="s">
        <v>286</v>
      </c>
      <c r="B14" s="27" t="s">
        <v>309</v>
      </c>
      <c r="C14" s="48">
        <v>3.25</v>
      </c>
      <c r="D14" s="48">
        <v>6.660000000000001</v>
      </c>
      <c r="E14" s="49">
        <v>0.92999999999999994</v>
      </c>
      <c r="F14" s="48">
        <v>10.72</v>
      </c>
      <c r="G14" s="48">
        <v>0.11599999999999999</v>
      </c>
      <c r="H14" s="48">
        <v>0</v>
      </c>
      <c r="I14" s="50">
        <f t="shared" si="0"/>
        <v>21.676000000000002</v>
      </c>
      <c r="P14" s="58"/>
    </row>
    <row r="15" spans="1:22" ht="15.95" customHeight="1" x14ac:dyDescent="0.25">
      <c r="A15" s="26" t="s">
        <v>287</v>
      </c>
      <c r="B15" s="27" t="s">
        <v>310</v>
      </c>
      <c r="C15" s="49">
        <v>2.0499999999999998</v>
      </c>
      <c r="D15" s="49">
        <v>19.858000000000001</v>
      </c>
      <c r="E15" s="49">
        <v>0.99399999999999999</v>
      </c>
      <c r="F15" s="49">
        <v>11.573000000000002</v>
      </c>
      <c r="G15" s="49">
        <v>0.124</v>
      </c>
      <c r="H15" s="49">
        <v>3</v>
      </c>
      <c r="I15" s="50">
        <f t="shared" si="0"/>
        <v>37.599000000000004</v>
      </c>
      <c r="P15" s="58"/>
    </row>
    <row r="16" spans="1:22" ht="15.95" customHeight="1" x14ac:dyDescent="0.25">
      <c r="A16" s="26" t="s">
        <v>334</v>
      </c>
      <c r="B16" s="27" t="s">
        <v>311</v>
      </c>
      <c r="C16" s="49">
        <v>10.639999999999999</v>
      </c>
      <c r="D16" s="49">
        <v>12.094999999999999</v>
      </c>
      <c r="E16" s="49">
        <v>1.07</v>
      </c>
      <c r="F16" s="49">
        <v>12.52</v>
      </c>
      <c r="G16" s="49">
        <v>0.13400000000000001</v>
      </c>
      <c r="H16" s="49">
        <v>0</v>
      </c>
      <c r="I16" s="50">
        <f>SUM(C16:H16)</f>
        <v>36.459000000000003</v>
      </c>
      <c r="P16" s="58"/>
    </row>
    <row r="17" spans="1:16" ht="15.95" customHeight="1" x14ac:dyDescent="0.25">
      <c r="A17" s="26" t="s">
        <v>288</v>
      </c>
      <c r="B17" s="27" t="s">
        <v>312</v>
      </c>
      <c r="C17" s="48">
        <v>0.55000000000000004</v>
      </c>
      <c r="D17" s="48">
        <v>2.99</v>
      </c>
      <c r="E17" s="49">
        <v>0.28800000000000003</v>
      </c>
      <c r="F17" s="49">
        <v>3.2760000000000002</v>
      </c>
      <c r="G17" s="48">
        <v>3.6000000000000004E-2</v>
      </c>
      <c r="H17" s="48">
        <v>1.65</v>
      </c>
      <c r="I17" s="50">
        <f t="shared" si="0"/>
        <v>8.7900000000000009</v>
      </c>
      <c r="P17" s="58"/>
    </row>
    <row r="18" spans="1:16" ht="15.95" customHeight="1" x14ac:dyDescent="0.25">
      <c r="A18" s="26" t="s">
        <v>289</v>
      </c>
      <c r="B18" s="27" t="s">
        <v>313</v>
      </c>
      <c r="C18" s="48">
        <v>0.5</v>
      </c>
      <c r="D18" s="48">
        <v>5.7240000000000002</v>
      </c>
      <c r="E18" s="49">
        <v>0.33400000000000002</v>
      </c>
      <c r="F18" s="49">
        <v>3.7850000000000001</v>
      </c>
      <c r="G18" s="48">
        <v>4.1000000000000002E-2</v>
      </c>
      <c r="H18" s="48">
        <v>0</v>
      </c>
      <c r="I18" s="50">
        <f t="shared" si="0"/>
        <v>10.384</v>
      </c>
      <c r="P18" s="58"/>
    </row>
    <row r="19" spans="1:16" ht="15.95" customHeight="1" x14ac:dyDescent="0.25">
      <c r="A19" s="26" t="s">
        <v>290</v>
      </c>
      <c r="B19" s="27" t="s">
        <v>314</v>
      </c>
      <c r="C19" s="48">
        <v>14.85</v>
      </c>
      <c r="D19" s="48">
        <v>12.49</v>
      </c>
      <c r="E19" s="49">
        <v>0.89999999999999991</v>
      </c>
      <c r="F19" s="49">
        <v>10.366999999999999</v>
      </c>
      <c r="G19" s="48">
        <v>0.11199999999999999</v>
      </c>
      <c r="H19" s="48">
        <v>0</v>
      </c>
      <c r="I19" s="50">
        <f>SUM(C19:H19)</f>
        <v>38.719000000000001</v>
      </c>
      <c r="P19" s="58"/>
    </row>
    <row r="20" spans="1:16" ht="15.95" customHeight="1" x14ac:dyDescent="0.25">
      <c r="A20" s="26" t="s">
        <v>291</v>
      </c>
      <c r="B20" s="27" t="s">
        <v>315</v>
      </c>
      <c r="C20" s="48">
        <v>0.11</v>
      </c>
      <c r="D20" s="48">
        <v>4.5999999999999996</v>
      </c>
      <c r="E20" s="49">
        <v>0.24</v>
      </c>
      <c r="F20" s="49">
        <v>2.7570000000000001</v>
      </c>
      <c r="G20" s="48">
        <v>0.03</v>
      </c>
      <c r="H20" s="48">
        <v>0</v>
      </c>
      <c r="I20" s="50">
        <f t="shared" si="0"/>
        <v>7.737000000000001</v>
      </c>
      <c r="P20" s="58"/>
    </row>
    <row r="21" spans="1:16" ht="15.95" customHeight="1" x14ac:dyDescent="0.25">
      <c r="A21" s="26" t="s">
        <v>292</v>
      </c>
      <c r="B21" s="27" t="s">
        <v>316</v>
      </c>
      <c r="C21" s="48">
        <v>1.6099999999999999</v>
      </c>
      <c r="D21" s="48">
        <v>16.454999999999998</v>
      </c>
      <c r="E21" s="49">
        <v>1.03</v>
      </c>
      <c r="F21" s="49">
        <v>11.768000000000002</v>
      </c>
      <c r="G21" s="48">
        <v>0.128</v>
      </c>
      <c r="H21" s="48">
        <v>0</v>
      </c>
      <c r="I21" s="50">
        <f t="shared" si="0"/>
        <v>30.991</v>
      </c>
      <c r="P21" s="58"/>
    </row>
    <row r="22" spans="1:16" ht="15.95" customHeight="1" x14ac:dyDescent="0.25">
      <c r="A22" s="26" t="s">
        <v>293</v>
      </c>
      <c r="B22" s="27" t="s">
        <v>318</v>
      </c>
      <c r="C22" s="48">
        <v>6.21</v>
      </c>
      <c r="D22" s="48">
        <v>24.408000000000001</v>
      </c>
      <c r="E22" s="49">
        <v>1.631</v>
      </c>
      <c r="F22" s="49">
        <v>19.444000000000003</v>
      </c>
      <c r="G22" s="48">
        <v>0.20300000000000001</v>
      </c>
      <c r="H22" s="48">
        <v>3.2</v>
      </c>
      <c r="I22" s="50">
        <f t="shared" si="0"/>
        <v>55.096000000000011</v>
      </c>
      <c r="P22" s="58"/>
    </row>
    <row r="23" spans="1:16" ht="15.95" customHeight="1" x14ac:dyDescent="0.25">
      <c r="A23" s="26" t="s">
        <v>294</v>
      </c>
      <c r="B23" s="27" t="s">
        <v>319</v>
      </c>
      <c r="C23" s="48">
        <v>2.8</v>
      </c>
      <c r="D23" s="48">
        <v>10.173</v>
      </c>
      <c r="E23" s="49">
        <v>0.72199999999999998</v>
      </c>
      <c r="F23" s="57">
        <v>8.6229999999999993</v>
      </c>
      <c r="G23" s="48">
        <v>0.09</v>
      </c>
      <c r="H23" s="48">
        <v>2.2000000000000002</v>
      </c>
      <c r="I23" s="50">
        <f t="shared" si="0"/>
        <v>24.607999999999997</v>
      </c>
      <c r="P23" s="58"/>
    </row>
    <row r="24" spans="1:16" ht="15.95" customHeight="1" x14ac:dyDescent="0.25">
      <c r="A24" s="26" t="s">
        <v>295</v>
      </c>
      <c r="B24" s="27" t="s">
        <v>320</v>
      </c>
      <c r="C24" s="48">
        <v>5.18</v>
      </c>
      <c r="D24" s="48">
        <v>19.184999999999999</v>
      </c>
      <c r="E24" s="49">
        <v>1.1459999999999999</v>
      </c>
      <c r="F24" s="49">
        <v>13.030999999999999</v>
      </c>
      <c r="G24" s="48">
        <v>0.14300000000000002</v>
      </c>
      <c r="H24" s="48">
        <v>0</v>
      </c>
      <c r="I24" s="50">
        <f t="shared" si="0"/>
        <v>38.685000000000002</v>
      </c>
      <c r="P24" s="58"/>
    </row>
    <row r="25" spans="1:16" ht="15.95" customHeight="1" x14ac:dyDescent="0.25">
      <c r="A25" s="26" t="s">
        <v>296</v>
      </c>
      <c r="B25" s="27" t="s">
        <v>321</v>
      </c>
      <c r="C25" s="48">
        <v>6.08</v>
      </c>
      <c r="D25" s="48">
        <v>20.484999999999999</v>
      </c>
      <c r="E25" s="49">
        <v>1.5249999999999999</v>
      </c>
      <c r="F25" s="49">
        <v>18.036999999999999</v>
      </c>
      <c r="G25" s="48">
        <v>0.191</v>
      </c>
      <c r="H25" s="48">
        <v>0</v>
      </c>
      <c r="I25" s="50">
        <f t="shared" si="0"/>
        <v>46.317999999999998</v>
      </c>
      <c r="P25" s="58"/>
    </row>
    <row r="26" spans="1:16" ht="15.95" customHeight="1" x14ac:dyDescent="0.25">
      <c r="A26" s="26" t="s">
        <v>297</v>
      </c>
      <c r="B26" s="27" t="s">
        <v>322</v>
      </c>
      <c r="C26" s="48">
        <v>1.8900000000000001</v>
      </c>
      <c r="D26" s="48">
        <v>14.074999999999999</v>
      </c>
      <c r="E26" s="49">
        <v>0.89799999999999991</v>
      </c>
      <c r="F26" s="49">
        <v>11.120000000000001</v>
      </c>
      <c r="G26" s="48">
        <v>0.11199999999999999</v>
      </c>
      <c r="H26" s="48">
        <v>0</v>
      </c>
      <c r="I26" s="50">
        <f t="shared" si="0"/>
        <v>28.094999999999999</v>
      </c>
      <c r="P26" s="58"/>
    </row>
    <row r="27" spans="1:16" ht="15.95" customHeight="1" x14ac:dyDescent="0.25">
      <c r="A27" s="26" t="s">
        <v>298</v>
      </c>
      <c r="B27" s="27" t="s">
        <v>323</v>
      </c>
      <c r="C27" s="48">
        <v>16.04</v>
      </c>
      <c r="D27" s="48">
        <v>30.58</v>
      </c>
      <c r="E27" s="49">
        <v>2.476</v>
      </c>
      <c r="F27" s="49">
        <v>29.596</v>
      </c>
      <c r="G27" s="48">
        <v>0.31</v>
      </c>
      <c r="H27" s="48">
        <v>5</v>
      </c>
      <c r="I27" s="50">
        <f t="shared" si="0"/>
        <v>84.001999999999995</v>
      </c>
      <c r="P27" s="58"/>
    </row>
    <row r="28" spans="1:16" ht="15.95" customHeight="1" x14ac:dyDescent="0.25">
      <c r="A28" s="26" t="s">
        <v>299</v>
      </c>
      <c r="B28" s="27" t="s">
        <v>324</v>
      </c>
      <c r="C28" s="48">
        <v>1.87</v>
      </c>
      <c r="D28" s="48">
        <v>9.4050000000000011</v>
      </c>
      <c r="E28" s="49">
        <v>0.58199999999999996</v>
      </c>
      <c r="F28" s="57">
        <v>6.8079999999999998</v>
      </c>
      <c r="G28" s="48">
        <v>1.923</v>
      </c>
      <c r="H28" s="48">
        <v>0</v>
      </c>
      <c r="I28" s="50">
        <f t="shared" si="0"/>
        <v>20.588000000000001</v>
      </c>
      <c r="P28" s="58"/>
    </row>
    <row r="29" spans="1:16" ht="15.95" customHeight="1" x14ac:dyDescent="0.25">
      <c r="A29" s="26" t="s">
        <v>300</v>
      </c>
      <c r="B29" s="27" t="s">
        <v>325</v>
      </c>
      <c r="C29" s="48">
        <v>1.25</v>
      </c>
      <c r="D29" s="48">
        <v>9.3249999999999993</v>
      </c>
      <c r="E29" s="49">
        <v>0.56000000000000005</v>
      </c>
      <c r="F29" s="49">
        <v>6.4999999999999991</v>
      </c>
      <c r="G29" s="48">
        <v>7.0000000000000007E-2</v>
      </c>
      <c r="H29" s="48">
        <v>0</v>
      </c>
      <c r="I29" s="50">
        <f t="shared" si="0"/>
        <v>17.704999999999998</v>
      </c>
      <c r="P29" s="58"/>
    </row>
    <row r="30" spans="1:16" ht="15.95" customHeight="1" x14ac:dyDescent="0.25">
      <c r="A30" s="26" t="s">
        <v>301</v>
      </c>
      <c r="B30" s="27" t="s">
        <v>326</v>
      </c>
      <c r="C30" s="48">
        <v>0.2</v>
      </c>
      <c r="D30" s="48">
        <v>3.7220000000000004</v>
      </c>
      <c r="E30" s="49">
        <v>0.28800000000000003</v>
      </c>
      <c r="F30" s="49">
        <v>3.2760000000000002</v>
      </c>
      <c r="G30" s="48">
        <v>3.6000000000000004E-2</v>
      </c>
      <c r="H30" s="48">
        <v>0</v>
      </c>
      <c r="I30" s="50">
        <f t="shared" si="0"/>
        <v>7.5220000000000002</v>
      </c>
      <c r="P30" s="58"/>
    </row>
    <row r="31" spans="1:16" ht="15.95" customHeight="1" x14ac:dyDescent="0.25">
      <c r="A31" s="26" t="s">
        <v>302</v>
      </c>
      <c r="B31" s="27" t="s">
        <v>327</v>
      </c>
      <c r="C31" s="48">
        <v>1.03</v>
      </c>
      <c r="D31" s="48">
        <v>4.625</v>
      </c>
      <c r="E31" s="49">
        <v>0.27200000000000002</v>
      </c>
      <c r="F31" s="49">
        <v>3.2960000000000003</v>
      </c>
      <c r="G31" s="48">
        <v>3.4000000000000002E-2</v>
      </c>
      <c r="H31" s="48">
        <v>0</v>
      </c>
      <c r="I31" s="50">
        <f t="shared" si="0"/>
        <v>9.2570000000000014</v>
      </c>
      <c r="P31" s="58"/>
    </row>
    <row r="32" spans="1:16" ht="15.95" customHeight="1" x14ac:dyDescent="0.25">
      <c r="A32" s="26" t="s">
        <v>303</v>
      </c>
      <c r="B32" s="27" t="s">
        <v>328</v>
      </c>
      <c r="C32" s="48">
        <v>3.95</v>
      </c>
      <c r="D32" s="48">
        <v>8.8069999999999986</v>
      </c>
      <c r="E32" s="49">
        <v>0.76</v>
      </c>
      <c r="F32" s="49">
        <v>15.834999999999999</v>
      </c>
      <c r="G32" s="48">
        <v>9.5000000000000001E-2</v>
      </c>
      <c r="H32" s="48">
        <v>13</v>
      </c>
      <c r="I32" s="50">
        <f t="shared" si="0"/>
        <v>42.446999999999996</v>
      </c>
      <c r="P32" s="58"/>
    </row>
    <row r="33" spans="1:16" ht="15.95" customHeight="1" x14ac:dyDescent="0.25">
      <c r="A33" s="26" t="s">
        <v>304</v>
      </c>
      <c r="B33" s="27" t="s">
        <v>329</v>
      </c>
      <c r="C33" s="48">
        <v>4.6899999999999995</v>
      </c>
      <c r="D33" s="48">
        <v>31.802</v>
      </c>
      <c r="E33" s="49">
        <v>2.4690000000000003</v>
      </c>
      <c r="F33" s="49">
        <v>28.657</v>
      </c>
      <c r="G33" s="48">
        <v>0.309</v>
      </c>
      <c r="H33" s="48">
        <v>2.84</v>
      </c>
      <c r="I33" s="50">
        <f t="shared" si="0"/>
        <v>70.766999999999996</v>
      </c>
      <c r="P33" s="58"/>
    </row>
    <row r="34" spans="1:16" ht="15.95" customHeight="1" x14ac:dyDescent="0.25">
      <c r="A34" s="26" t="s">
        <v>305</v>
      </c>
      <c r="B34" s="27" t="s">
        <v>317</v>
      </c>
      <c r="C34" s="48">
        <v>2.9099999999999997</v>
      </c>
      <c r="D34" s="48">
        <v>11.15</v>
      </c>
      <c r="E34" s="49">
        <v>0.83499999999999996</v>
      </c>
      <c r="F34" s="49">
        <v>9.5010000000000012</v>
      </c>
      <c r="G34" s="48">
        <v>0.105</v>
      </c>
      <c r="H34" s="48">
        <v>0</v>
      </c>
      <c r="I34" s="50">
        <f t="shared" si="0"/>
        <v>24.501000000000001</v>
      </c>
      <c r="P34" s="58"/>
    </row>
    <row r="35" spans="1:16" ht="15.95" customHeight="1" x14ac:dyDescent="0.25">
      <c r="A35" s="26" t="s">
        <v>330</v>
      </c>
      <c r="B35" s="27" t="s">
        <v>331</v>
      </c>
      <c r="C35" s="48">
        <v>3.95</v>
      </c>
      <c r="D35" s="48">
        <v>15.372</v>
      </c>
      <c r="E35" s="49">
        <v>0.95199999999999996</v>
      </c>
      <c r="F35" s="48">
        <v>11.473000000000001</v>
      </c>
      <c r="G35" s="48">
        <v>0.11900000000000001</v>
      </c>
      <c r="H35" s="48">
        <v>1.76</v>
      </c>
      <c r="I35" s="56">
        <f t="shared" si="0"/>
        <v>33.625999999999998</v>
      </c>
      <c r="N35" s="25"/>
      <c r="P35" s="58"/>
    </row>
    <row r="36" spans="1:16" ht="14.1" customHeight="1" x14ac:dyDescent="0.25">
      <c r="A36" s="28"/>
      <c r="B36" s="28"/>
      <c r="C36" s="45">
        <v>98.65</v>
      </c>
      <c r="D36" s="45">
        <v>313.79899999999992</v>
      </c>
      <c r="E36" s="45">
        <v>22.831000000000003</v>
      </c>
      <c r="F36" s="45">
        <v>274.15199999999999</v>
      </c>
      <c r="G36" s="45">
        <v>4.7009999999999996</v>
      </c>
      <c r="H36" s="45">
        <v>32.65</v>
      </c>
      <c r="I36" s="45">
        <f>SUM(I11:I35)</f>
        <v>746.7829999999999</v>
      </c>
      <c r="J36" s="58"/>
      <c r="P36" s="58"/>
    </row>
    <row r="37" spans="1:16" ht="14.1" customHeight="1" x14ac:dyDescent="0.25">
      <c r="A37" s="28"/>
      <c r="B37" s="28"/>
      <c r="C37" s="28"/>
      <c r="D37" s="38"/>
      <c r="E37" s="38"/>
      <c r="F37" s="38"/>
      <c r="G37" s="28"/>
      <c r="H37" s="28"/>
      <c r="I37" s="28"/>
    </row>
    <row r="38" spans="1:16" ht="10.9" customHeight="1" x14ac:dyDescent="0.25">
      <c r="A38" s="28" t="s">
        <v>1</v>
      </c>
      <c r="B38" s="28"/>
      <c r="C38" s="28"/>
      <c r="D38" s="28"/>
      <c r="E38" s="28"/>
      <c r="F38" s="28"/>
    </row>
    <row r="39" spans="1:16" ht="29.1" customHeight="1" x14ac:dyDescent="0.25">
      <c r="A39" s="59" t="s">
        <v>3</v>
      </c>
      <c r="B39" s="62" t="s">
        <v>15</v>
      </c>
      <c r="C39" s="68" t="s">
        <v>278</v>
      </c>
      <c r="D39" s="62" t="s">
        <v>5</v>
      </c>
      <c r="E39" s="62" t="s">
        <v>6</v>
      </c>
      <c r="F39" s="62" t="s">
        <v>19</v>
      </c>
      <c r="G39" s="62" t="s">
        <v>7</v>
      </c>
      <c r="H39" s="62" t="s">
        <v>8</v>
      </c>
      <c r="I39" s="59" t="s">
        <v>9</v>
      </c>
    </row>
    <row r="40" spans="1:16" ht="14.1" customHeight="1" x14ac:dyDescent="0.25">
      <c r="A40" s="60"/>
      <c r="B40" s="65"/>
      <c r="C40" s="68"/>
      <c r="D40" s="65"/>
      <c r="E40" s="65"/>
      <c r="F40" s="65"/>
      <c r="G40" s="65"/>
      <c r="H40" s="65"/>
      <c r="I40" s="60"/>
    </row>
    <row r="41" spans="1:16" ht="14.1" customHeight="1" x14ac:dyDescent="0.25">
      <c r="A41" s="60"/>
      <c r="B41" s="65"/>
      <c r="C41" s="68"/>
      <c r="D41" s="63"/>
      <c r="E41" s="63"/>
      <c r="F41" s="63"/>
      <c r="G41" s="63"/>
      <c r="H41" s="63"/>
      <c r="I41" s="61"/>
    </row>
    <row r="42" spans="1:16" ht="14.1" customHeight="1" x14ac:dyDescent="0.25">
      <c r="A42" s="61"/>
      <c r="B42" s="63"/>
      <c r="C42" s="72" t="s">
        <v>11</v>
      </c>
      <c r="D42" s="73"/>
      <c r="E42" s="73"/>
      <c r="F42" s="73"/>
      <c r="G42" s="73"/>
      <c r="H42" s="73"/>
      <c r="I42" s="74"/>
    </row>
    <row r="43" spans="1:16" ht="14.1" customHeight="1" x14ac:dyDescent="0.25">
      <c r="A43" s="26" t="s">
        <v>283</v>
      </c>
      <c r="B43" s="27" t="s">
        <v>306</v>
      </c>
      <c r="C43" s="53">
        <v>8.2547697600000003</v>
      </c>
      <c r="D43" s="40">
        <v>4.0423780799999998</v>
      </c>
      <c r="E43" s="55">
        <v>2.6850052799999999</v>
      </c>
      <c r="F43" s="40">
        <v>0</v>
      </c>
      <c r="G43" s="40">
        <v>0</v>
      </c>
      <c r="H43" s="40">
        <v>1.01561328</v>
      </c>
      <c r="I43" s="40">
        <f>SUM(C43:H43)</f>
        <v>15.997766400000001</v>
      </c>
    </row>
    <row r="44" spans="1:16" ht="14.1" customHeight="1" x14ac:dyDescent="0.25">
      <c r="A44" s="26" t="s">
        <v>284</v>
      </c>
      <c r="B44" s="27" t="s">
        <v>307</v>
      </c>
      <c r="C44" s="53">
        <v>5.0617789570000005</v>
      </c>
      <c r="D44" s="40">
        <v>2.4787637810000001</v>
      </c>
      <c r="E44" s="55">
        <v>1.646430321</v>
      </c>
      <c r="F44" s="40">
        <v>0</v>
      </c>
      <c r="G44" s="40">
        <v>0</v>
      </c>
      <c r="H44" s="40">
        <v>0.62276842099999996</v>
      </c>
      <c r="I44" s="40">
        <f t="shared" ref="I44:I67" si="1">SUM(C44:H44)</f>
        <v>9.8097414800000013</v>
      </c>
    </row>
    <row r="45" spans="1:16" ht="14.1" customHeight="1" x14ac:dyDescent="0.25">
      <c r="A45" s="26" t="s">
        <v>285</v>
      </c>
      <c r="B45" s="27" t="s">
        <v>308</v>
      </c>
      <c r="C45" s="53">
        <v>10.60508615</v>
      </c>
      <c r="D45" s="40">
        <v>5.1933329500000003</v>
      </c>
      <c r="E45" s="55">
        <v>3.4494859500000001</v>
      </c>
      <c r="F45" s="40">
        <v>0</v>
      </c>
      <c r="G45" s="40">
        <v>0</v>
      </c>
      <c r="H45" s="40">
        <v>1.3047809500000001</v>
      </c>
      <c r="I45" s="40">
        <f t="shared" si="1"/>
        <v>20.552686000000001</v>
      </c>
    </row>
    <row r="46" spans="1:16" ht="14.1" customHeight="1" x14ac:dyDescent="0.25">
      <c r="A46" s="26" t="s">
        <v>286</v>
      </c>
      <c r="B46" s="27" t="s">
        <v>309</v>
      </c>
      <c r="C46" s="53">
        <v>9.3095458960000013</v>
      </c>
      <c r="D46" s="40">
        <v>4.5589041679999998</v>
      </c>
      <c r="E46" s="55">
        <v>3.0280892879999999</v>
      </c>
      <c r="F46" s="40">
        <v>0</v>
      </c>
      <c r="G46" s="40">
        <v>0</v>
      </c>
      <c r="H46" s="40">
        <v>1.145386088</v>
      </c>
      <c r="I46" s="40">
        <f t="shared" si="1"/>
        <v>18.04192544</v>
      </c>
    </row>
    <row r="47" spans="1:16" ht="14.1" customHeight="1" x14ac:dyDescent="0.25">
      <c r="A47" s="26" t="s">
        <v>287</v>
      </c>
      <c r="B47" s="27" t="s">
        <v>310</v>
      </c>
      <c r="C47" s="53">
        <v>17.862404564000002</v>
      </c>
      <c r="D47" s="40">
        <v>8.7472570120000004</v>
      </c>
      <c r="E47" s="55">
        <v>5.8100530920000004</v>
      </c>
      <c r="F47" s="40">
        <v>0</v>
      </c>
      <c r="G47" s="40">
        <v>0</v>
      </c>
      <c r="H47" s="40">
        <v>2.1976742919999999</v>
      </c>
      <c r="I47" s="40">
        <f t="shared" si="1"/>
        <v>34.61738896</v>
      </c>
    </row>
    <row r="48" spans="1:16" ht="14.1" customHeight="1" x14ac:dyDescent="0.25">
      <c r="A48" s="26" t="s">
        <v>334</v>
      </c>
      <c r="B48" s="27" t="s">
        <v>311</v>
      </c>
      <c r="C48" s="53">
        <v>14.073235945</v>
      </c>
      <c r="D48" s="40">
        <v>6.8916931849999994</v>
      </c>
      <c r="E48" s="55">
        <v>4.5775610850000001</v>
      </c>
      <c r="F48" s="40">
        <v>0</v>
      </c>
      <c r="G48" s="40">
        <v>0</v>
      </c>
      <c r="H48" s="40">
        <v>1.731479585</v>
      </c>
      <c r="I48" s="40">
        <f t="shared" si="1"/>
        <v>27.2739698</v>
      </c>
    </row>
    <row r="49" spans="1:9" ht="14.1" customHeight="1" x14ac:dyDescent="0.25">
      <c r="A49" s="26" t="s">
        <v>288</v>
      </c>
      <c r="B49" s="27" t="s">
        <v>331</v>
      </c>
      <c r="C49" s="53">
        <v>5.5662371090000002</v>
      </c>
      <c r="D49" s="40">
        <v>2.7257979969999999</v>
      </c>
      <c r="E49" s="55">
        <v>1.8105139770000001</v>
      </c>
      <c r="F49" s="40">
        <v>0</v>
      </c>
      <c r="G49" s="40">
        <v>0</v>
      </c>
      <c r="H49" s="40">
        <v>0.68483367699999997</v>
      </c>
      <c r="I49" s="40">
        <f t="shared" si="1"/>
        <v>10.78738276</v>
      </c>
    </row>
    <row r="50" spans="1:9" ht="14.1" customHeight="1" x14ac:dyDescent="0.25">
      <c r="A50" s="26" t="s">
        <v>289</v>
      </c>
      <c r="B50" s="27" t="s">
        <v>312</v>
      </c>
      <c r="C50" s="53">
        <v>13.643300020000002</v>
      </c>
      <c r="D50" s="40">
        <v>6.6811526599999995</v>
      </c>
      <c r="E50" s="55">
        <v>4.4377170599999998</v>
      </c>
      <c r="F50" s="40">
        <v>0</v>
      </c>
      <c r="G50" s="40">
        <v>0</v>
      </c>
      <c r="H50" s="40">
        <v>1.67858306</v>
      </c>
      <c r="I50" s="40">
        <f t="shared" si="1"/>
        <v>26.440752800000002</v>
      </c>
    </row>
    <row r="51" spans="1:9" ht="14.1" customHeight="1" x14ac:dyDescent="0.25">
      <c r="A51" s="26" t="s">
        <v>290</v>
      </c>
      <c r="B51" s="27" t="s">
        <v>313</v>
      </c>
      <c r="C51" s="53">
        <v>5.3484029070000005</v>
      </c>
      <c r="D51" s="40">
        <v>2.619124131</v>
      </c>
      <c r="E51" s="55">
        <v>1.7396596710000001</v>
      </c>
      <c r="F51" s="40">
        <v>0</v>
      </c>
      <c r="G51" s="40">
        <v>0</v>
      </c>
      <c r="H51" s="40">
        <v>0.65803277100000002</v>
      </c>
      <c r="I51" s="40">
        <f t="shared" si="1"/>
        <v>10.36521948</v>
      </c>
    </row>
    <row r="52" spans="1:9" ht="14.1" customHeight="1" x14ac:dyDescent="0.25">
      <c r="A52" s="26" t="s">
        <v>291</v>
      </c>
      <c r="B52" s="27" t="s">
        <v>314</v>
      </c>
      <c r="C52" s="53">
        <v>17.438201118000002</v>
      </c>
      <c r="D52" s="40">
        <v>8.5395236939999997</v>
      </c>
      <c r="E52" s="55">
        <v>5.6720736540000001</v>
      </c>
      <c r="F52" s="40">
        <v>0</v>
      </c>
      <c r="G52" s="40">
        <v>0</v>
      </c>
      <c r="H52" s="40">
        <v>2.1454830540000001</v>
      </c>
      <c r="I52" s="40">
        <f t="shared" si="1"/>
        <v>33.795281520000003</v>
      </c>
    </row>
    <row r="53" spans="1:9" ht="14.1" customHeight="1" x14ac:dyDescent="0.25">
      <c r="A53" s="26" t="s">
        <v>292</v>
      </c>
      <c r="B53" s="27" t="s">
        <v>315</v>
      </c>
      <c r="C53" s="53">
        <v>21.009535535000001</v>
      </c>
      <c r="D53" s="40">
        <v>10.288413654999999</v>
      </c>
      <c r="E53" s="55">
        <v>6.8337113550000002</v>
      </c>
      <c r="F53" s="40">
        <v>0</v>
      </c>
      <c r="G53" s="40">
        <v>0</v>
      </c>
      <c r="H53" s="40">
        <v>2.5848768550000001</v>
      </c>
      <c r="I53" s="40">
        <f t="shared" si="1"/>
        <v>40.7165374</v>
      </c>
    </row>
    <row r="54" spans="1:9" ht="14.1" customHeight="1" x14ac:dyDescent="0.25">
      <c r="A54" s="26" t="s">
        <v>293</v>
      </c>
      <c r="B54" s="27" t="s">
        <v>316</v>
      </c>
      <c r="C54" s="53">
        <v>10.828652831000001</v>
      </c>
      <c r="D54" s="40">
        <v>5.3028140229999998</v>
      </c>
      <c r="E54" s="55">
        <v>3.5222048429999999</v>
      </c>
      <c r="F54" s="40">
        <v>0</v>
      </c>
      <c r="G54" s="40">
        <v>0</v>
      </c>
      <c r="H54" s="40">
        <v>1.3322871429999998</v>
      </c>
      <c r="I54" s="40">
        <f t="shared" si="1"/>
        <v>20.985958840000002</v>
      </c>
    </row>
    <row r="55" spans="1:9" ht="14.1" customHeight="1" x14ac:dyDescent="0.25">
      <c r="A55" s="26" t="s">
        <v>294</v>
      </c>
      <c r="B55" s="27" t="s">
        <v>318</v>
      </c>
      <c r="C55" s="53">
        <v>19.645205533000002</v>
      </c>
      <c r="D55" s="40">
        <v>9.6202983890000002</v>
      </c>
      <c r="E55" s="55">
        <v>6.3899396490000004</v>
      </c>
      <c r="F55" s="40">
        <v>0</v>
      </c>
      <c r="G55" s="40">
        <v>0</v>
      </c>
      <c r="H55" s="40">
        <v>2.4170185489999998</v>
      </c>
      <c r="I55" s="40">
        <f t="shared" si="1"/>
        <v>38.072462119999997</v>
      </c>
    </row>
    <row r="56" spans="1:9" ht="14.1" customHeight="1" x14ac:dyDescent="0.25">
      <c r="A56" s="26" t="s">
        <v>295</v>
      </c>
      <c r="B56" s="27" t="s">
        <v>319</v>
      </c>
      <c r="C56" s="53">
        <v>22.820998899000003</v>
      </c>
      <c r="D56" s="40">
        <v>11.175491066999999</v>
      </c>
      <c r="E56" s="55">
        <v>7.4229208470000003</v>
      </c>
      <c r="F56" s="40">
        <v>0</v>
      </c>
      <c r="G56" s="40">
        <v>0</v>
      </c>
      <c r="H56" s="40">
        <v>2.807747547</v>
      </c>
      <c r="I56" s="40">
        <f t="shared" si="1"/>
        <v>44.227158359999997</v>
      </c>
    </row>
    <row r="57" spans="1:9" ht="14.1" customHeight="1" x14ac:dyDescent="0.25">
      <c r="A57" s="26" t="s">
        <v>296</v>
      </c>
      <c r="B57" s="27" t="s">
        <v>320</v>
      </c>
      <c r="C57" s="53">
        <v>16.893615613000001</v>
      </c>
      <c r="D57" s="40">
        <v>8.272839029</v>
      </c>
      <c r="E57" s="55">
        <v>5.494937889</v>
      </c>
      <c r="F57" s="40">
        <v>0</v>
      </c>
      <c r="G57" s="40">
        <v>0</v>
      </c>
      <c r="H57" s="40">
        <v>2.0784807889999999</v>
      </c>
      <c r="I57" s="40">
        <f t="shared" si="1"/>
        <v>32.739873320000001</v>
      </c>
    </row>
    <row r="58" spans="1:9" ht="14.1" customHeight="1" x14ac:dyDescent="0.25">
      <c r="A58" s="26" t="s">
        <v>297</v>
      </c>
      <c r="B58" s="27" t="s">
        <v>321</v>
      </c>
      <c r="C58" s="53">
        <v>29.103795883000004</v>
      </c>
      <c r="D58" s="40">
        <v>14.252189938999999</v>
      </c>
      <c r="E58" s="55">
        <v>9.4665081989999997</v>
      </c>
      <c r="F58" s="40">
        <v>0</v>
      </c>
      <c r="G58" s="40">
        <v>0</v>
      </c>
      <c r="H58" s="40">
        <v>3.5807420990000001</v>
      </c>
      <c r="I58" s="40">
        <f t="shared" si="1"/>
        <v>56.403236119999995</v>
      </c>
    </row>
    <row r="59" spans="1:9" ht="14.1" customHeight="1" x14ac:dyDescent="0.25">
      <c r="A59" s="26" t="s">
        <v>298</v>
      </c>
      <c r="B59" s="27" t="s">
        <v>322</v>
      </c>
      <c r="C59" s="53">
        <v>11.625467412000001</v>
      </c>
      <c r="D59" s="40">
        <v>5.6930157960000001</v>
      </c>
      <c r="E59" s="55">
        <v>3.7813824359999999</v>
      </c>
      <c r="F59" s="40">
        <v>0</v>
      </c>
      <c r="G59" s="40">
        <v>0</v>
      </c>
      <c r="H59" s="40">
        <v>1.430322036</v>
      </c>
      <c r="I59" s="40">
        <f t="shared" si="1"/>
        <v>22.530187680000001</v>
      </c>
    </row>
    <row r="60" spans="1:9" ht="14.1" customHeight="1" x14ac:dyDescent="0.25">
      <c r="A60" s="26" t="s">
        <v>299</v>
      </c>
      <c r="B60" s="27" t="s">
        <v>323</v>
      </c>
      <c r="C60" s="53">
        <v>12.485339262</v>
      </c>
      <c r="D60" s="40">
        <v>6.1140968459999998</v>
      </c>
      <c r="E60" s="55">
        <v>4.0610704860000002</v>
      </c>
      <c r="F60" s="40">
        <v>0</v>
      </c>
      <c r="G60" s="40">
        <v>0</v>
      </c>
      <c r="H60" s="40">
        <v>1.5361150859999999</v>
      </c>
      <c r="I60" s="40">
        <f t="shared" si="1"/>
        <v>24.196621679999996</v>
      </c>
    </row>
    <row r="61" spans="1:9" ht="14.1" customHeight="1" x14ac:dyDescent="0.25">
      <c r="A61" s="26" t="s">
        <v>300</v>
      </c>
      <c r="B61" s="27" t="s">
        <v>324</v>
      </c>
      <c r="C61" s="53">
        <v>4.3050917289999999</v>
      </c>
      <c r="D61" s="40">
        <v>2.108212457</v>
      </c>
      <c r="E61" s="55">
        <v>1.400304837</v>
      </c>
      <c r="F61" s="40">
        <v>0</v>
      </c>
      <c r="G61" s="40">
        <v>0</v>
      </c>
      <c r="H61" s="40">
        <v>0.529670537</v>
      </c>
      <c r="I61" s="40">
        <f t="shared" si="1"/>
        <v>8.3432795599999992</v>
      </c>
    </row>
    <row r="62" spans="1:9" ht="14.1" customHeight="1" x14ac:dyDescent="0.25">
      <c r="A62" s="26" t="s">
        <v>301</v>
      </c>
      <c r="B62" s="27" t="s">
        <v>325</v>
      </c>
      <c r="C62" s="53">
        <v>4.6949003010000006</v>
      </c>
      <c r="D62" s="40">
        <v>2.2991025330000001</v>
      </c>
      <c r="E62" s="55">
        <v>1.5270967529999999</v>
      </c>
      <c r="F62" s="40">
        <v>0</v>
      </c>
      <c r="G62" s="40">
        <v>0</v>
      </c>
      <c r="H62" s="40">
        <v>0.57763005299999992</v>
      </c>
      <c r="I62" s="40">
        <f t="shared" si="1"/>
        <v>9.0987296400000002</v>
      </c>
    </row>
    <row r="63" spans="1:9" ht="14.1" customHeight="1" x14ac:dyDescent="0.25">
      <c r="A63" s="26" t="s">
        <v>302</v>
      </c>
      <c r="B63" s="27" t="s">
        <v>326</v>
      </c>
      <c r="C63" s="53">
        <v>8.9655971560000012</v>
      </c>
      <c r="D63" s="40">
        <v>4.3904717479999995</v>
      </c>
      <c r="E63" s="55">
        <v>2.9162140679999999</v>
      </c>
      <c r="F63" s="40">
        <v>0</v>
      </c>
      <c r="G63" s="40">
        <v>0</v>
      </c>
      <c r="H63" s="40">
        <v>1.103068868</v>
      </c>
      <c r="I63" s="40">
        <f t="shared" si="1"/>
        <v>17.37535184</v>
      </c>
    </row>
    <row r="64" spans="1:9" ht="14.1" customHeight="1" x14ac:dyDescent="0.25">
      <c r="A64" s="26" t="s">
        <v>303</v>
      </c>
      <c r="B64" s="27" t="s">
        <v>327</v>
      </c>
      <c r="C64" s="53">
        <v>31.413984920000001</v>
      </c>
      <c r="D64" s="40">
        <v>15.38349436</v>
      </c>
      <c r="E64" s="55">
        <v>10.217936760000001</v>
      </c>
      <c r="F64" s="40">
        <v>0</v>
      </c>
      <c r="G64" s="40">
        <v>0</v>
      </c>
      <c r="H64" s="40">
        <v>3.8649727599999997</v>
      </c>
      <c r="I64" s="40">
        <f t="shared" si="1"/>
        <v>60.880388800000006</v>
      </c>
    </row>
    <row r="65" spans="1:9" ht="15.95" customHeight="1" x14ac:dyDescent="0.25">
      <c r="A65" s="26" t="s">
        <v>304</v>
      </c>
      <c r="B65" s="27" t="s">
        <v>328</v>
      </c>
      <c r="C65" s="53">
        <v>15.598075359000001</v>
      </c>
      <c r="D65" s="40">
        <v>7.6384102469999995</v>
      </c>
      <c r="E65" s="55">
        <v>5.0735412269999998</v>
      </c>
      <c r="F65" s="40">
        <v>0</v>
      </c>
      <c r="G65" s="40">
        <v>0</v>
      </c>
      <c r="H65" s="40">
        <v>1.919085927</v>
      </c>
      <c r="I65" s="40">
        <f t="shared" si="1"/>
        <v>30.229112760000003</v>
      </c>
    </row>
    <row r="66" spans="1:9" ht="15.95" customHeight="1" x14ac:dyDescent="0.25">
      <c r="A66" s="26" t="s">
        <v>305</v>
      </c>
      <c r="B66" s="27" t="s">
        <v>329</v>
      </c>
      <c r="C66" s="53">
        <v>13.391070944000001</v>
      </c>
      <c r="D66" s="40">
        <v>6.5576355519999998</v>
      </c>
      <c r="E66" s="55">
        <v>4.3556752320000003</v>
      </c>
      <c r="F66" s="40">
        <v>0</v>
      </c>
      <c r="G66" s="40">
        <v>0</v>
      </c>
      <c r="H66" s="40">
        <v>1.6475504319999998</v>
      </c>
      <c r="I66" s="40">
        <f t="shared" si="1"/>
        <v>25.951932159999998</v>
      </c>
    </row>
    <row r="67" spans="1:9" ht="15.95" customHeight="1" x14ac:dyDescent="0.25">
      <c r="A67" s="26" t="s">
        <v>330</v>
      </c>
      <c r="B67" s="27" t="s">
        <v>317</v>
      </c>
      <c r="C67" s="53">
        <v>3.1356660130000003</v>
      </c>
      <c r="D67" s="40">
        <v>1.535542229</v>
      </c>
      <c r="E67" s="55">
        <v>1.0199290889999999</v>
      </c>
      <c r="F67" s="40">
        <v>0</v>
      </c>
      <c r="G67" s="40">
        <v>0</v>
      </c>
      <c r="H67" s="40">
        <v>0.385791989</v>
      </c>
      <c r="I67" s="40">
        <f t="shared" si="1"/>
        <v>6.0769293200000005</v>
      </c>
    </row>
    <row r="68" spans="1:9" ht="15.95" customHeight="1" x14ac:dyDescent="0.25">
      <c r="A68" s="43"/>
      <c r="B68" s="27"/>
      <c r="C68" s="52">
        <f>SUM(C43:C67)</f>
        <v>333.07995981600004</v>
      </c>
      <c r="D68" s="52">
        <f t="shared" ref="D68:E68" si="2">SUM(D43:D67)</f>
        <v>163.10995552799994</v>
      </c>
      <c r="E68" s="54">
        <f t="shared" si="2"/>
        <v>108.33996304799999</v>
      </c>
      <c r="F68" s="52">
        <f>SUM(F43:F67)</f>
        <v>0</v>
      </c>
      <c r="G68" s="52">
        <f>SUM(G43:G67)</f>
        <v>0</v>
      </c>
      <c r="H68" s="52">
        <f>SUM(H43:H67)</f>
        <v>40.979995847999994</v>
      </c>
      <c r="I68" s="51">
        <f>SUM(C68:H68)</f>
        <v>645.50987424000004</v>
      </c>
    </row>
    <row r="69" spans="1:9" ht="14.1" customHeight="1" x14ac:dyDescent="0.25">
      <c r="A69" s="24"/>
      <c r="B69" s="24"/>
      <c r="C69" s="29"/>
      <c r="D69" s="29"/>
      <c r="E69" s="30"/>
      <c r="F69" s="30"/>
      <c r="H69" s="24"/>
      <c r="I69" s="29"/>
    </row>
    <row r="70" spans="1:9" ht="14.1" customHeight="1" x14ac:dyDescent="0.25">
      <c r="A70" s="71" t="s">
        <v>12</v>
      </c>
      <c r="B70" s="71"/>
      <c r="C70" s="71"/>
      <c r="D70" s="71"/>
      <c r="E70" s="71"/>
      <c r="F70" s="71"/>
      <c r="G70" s="71"/>
      <c r="H70" s="71"/>
      <c r="I70" s="71"/>
    </row>
    <row r="72" spans="1:9" ht="14.1" customHeight="1" x14ac:dyDescent="0.25">
      <c r="A72" s="59" t="s">
        <v>3</v>
      </c>
      <c r="B72" s="62" t="s">
        <v>15</v>
      </c>
      <c r="C72" s="62" t="s">
        <v>4</v>
      </c>
      <c r="D72" s="62" t="s">
        <v>5</v>
      </c>
      <c r="E72" s="62" t="s">
        <v>6</v>
      </c>
      <c r="F72" s="62" t="s">
        <v>19</v>
      </c>
      <c r="G72" s="62" t="s">
        <v>7</v>
      </c>
      <c r="H72" s="62" t="s">
        <v>8</v>
      </c>
      <c r="I72" s="59" t="s">
        <v>9</v>
      </c>
    </row>
    <row r="73" spans="1:9" ht="14.1" customHeight="1" x14ac:dyDescent="0.25">
      <c r="A73" s="60"/>
      <c r="B73" s="65"/>
      <c r="C73" s="65"/>
      <c r="D73" s="65"/>
      <c r="E73" s="65"/>
      <c r="F73" s="65"/>
      <c r="G73" s="65"/>
      <c r="H73" s="65"/>
      <c r="I73" s="60"/>
    </row>
    <row r="74" spans="1:9" ht="25.15" customHeight="1" x14ac:dyDescent="0.25">
      <c r="A74" s="60"/>
      <c r="B74" s="65"/>
      <c r="C74" s="63"/>
      <c r="D74" s="63"/>
      <c r="E74" s="63"/>
      <c r="F74" s="63"/>
      <c r="G74" s="63"/>
      <c r="H74" s="63"/>
      <c r="I74" s="61"/>
    </row>
    <row r="75" spans="1:9" ht="15.95" customHeight="1" x14ac:dyDescent="0.25">
      <c r="A75" s="61"/>
      <c r="B75" s="63"/>
      <c r="C75" s="72" t="s">
        <v>13</v>
      </c>
      <c r="D75" s="73"/>
      <c r="E75" s="73"/>
      <c r="F75" s="73"/>
      <c r="G75" s="73"/>
      <c r="H75" s="73"/>
      <c r="I75" s="74"/>
    </row>
    <row r="76" spans="1:9" ht="15.95" customHeight="1" x14ac:dyDescent="0.25">
      <c r="A76" s="26" t="s">
        <v>283</v>
      </c>
      <c r="B76" s="27" t="s">
        <v>306</v>
      </c>
      <c r="C76" s="31">
        <f>C11*150</f>
        <v>27</v>
      </c>
      <c r="D76" s="35">
        <f>0.15+0.1+0.05</f>
        <v>0.3</v>
      </c>
      <c r="E76" s="46">
        <f>2.5+4+1.8</f>
        <v>8.3000000000000007</v>
      </c>
      <c r="F76" s="3">
        <f>0.088+0.104+0.176</f>
        <v>0.36799999999999999</v>
      </c>
      <c r="G76" s="46">
        <f>1.001+1.183+2.002</f>
        <v>4.1859999999999999</v>
      </c>
      <c r="H76" s="46">
        <f>0.011+0.013+0.022</f>
        <v>4.5999999999999999E-2</v>
      </c>
      <c r="I76" s="46">
        <v>0</v>
      </c>
    </row>
    <row r="77" spans="1:9" ht="15.95" customHeight="1" x14ac:dyDescent="0.25">
      <c r="A77" s="26" t="s">
        <v>284</v>
      </c>
      <c r="B77" s="27" t="s">
        <v>307</v>
      </c>
      <c r="C77" s="31">
        <f t="shared" ref="C77:C100" si="3">C12*150</f>
        <v>33.000000000000007</v>
      </c>
      <c r="D77" s="47">
        <f>0.07+1.3+0.1</f>
        <v>1.4700000000000002</v>
      </c>
      <c r="E77" s="47">
        <f>1.4+1.8+1</f>
        <v>4.2</v>
      </c>
      <c r="F77" s="47">
        <f>0.064+0.064+0.128</f>
        <v>0.25600000000000001</v>
      </c>
      <c r="G77" s="47">
        <f>0.728+0.728+1.456</f>
        <v>2.9119999999999999</v>
      </c>
      <c r="H77" s="47">
        <f>0.008+0.008+0.016</f>
        <v>3.2000000000000001E-2</v>
      </c>
      <c r="I77" s="47">
        <v>0</v>
      </c>
    </row>
    <row r="78" spans="1:9" ht="15.95" customHeight="1" x14ac:dyDescent="0.25">
      <c r="A78" s="26" t="s">
        <v>285</v>
      </c>
      <c r="B78" s="27" t="s">
        <v>308</v>
      </c>
      <c r="C78" s="31">
        <f t="shared" si="3"/>
        <v>996.00000000000011</v>
      </c>
      <c r="D78" s="35">
        <f>0.88+0.95+4.01</f>
        <v>5.84</v>
      </c>
      <c r="E78" s="46">
        <f>3.3+3.4+2.1</f>
        <v>8.7999999999999989</v>
      </c>
      <c r="F78" s="3">
        <f>0.224+0.24+0.336</f>
        <v>0.8</v>
      </c>
      <c r="G78" s="46">
        <f>2.548+2.73+3.822</f>
        <v>9.1000000000000014</v>
      </c>
      <c r="H78" s="46">
        <f>0.028+0.03+0.042</f>
        <v>0.1</v>
      </c>
      <c r="I78" s="46">
        <v>0</v>
      </c>
    </row>
    <row r="79" spans="1:9" ht="15.95" customHeight="1" x14ac:dyDescent="0.25">
      <c r="A79" s="26" t="s">
        <v>286</v>
      </c>
      <c r="B79" s="27" t="s">
        <v>309</v>
      </c>
      <c r="C79" s="31">
        <f t="shared" si="3"/>
        <v>487.5</v>
      </c>
      <c r="D79" s="35">
        <f>1+0.48+0.05</f>
        <v>1.53</v>
      </c>
      <c r="E79" s="46">
        <f>2.6+3.1+2</f>
        <v>7.7</v>
      </c>
      <c r="F79" s="3">
        <f>0.224+0.204+0.28</f>
        <v>0.70799999999999996</v>
      </c>
      <c r="G79" s="46">
        <f>2.548+2.321+3.185</f>
        <v>8.0540000000000003</v>
      </c>
      <c r="H79" s="46">
        <f>0.028+0.026+0.035</f>
        <v>8.8999999999999996E-2</v>
      </c>
      <c r="I79" s="46">
        <v>0</v>
      </c>
    </row>
    <row r="80" spans="1:9" ht="15.95" customHeight="1" x14ac:dyDescent="0.25">
      <c r="A80" s="26" t="s">
        <v>287</v>
      </c>
      <c r="B80" s="27" t="s">
        <v>310</v>
      </c>
      <c r="C80" s="31">
        <f t="shared" si="3"/>
        <v>307.5</v>
      </c>
      <c r="D80" s="47">
        <v>0.89999999999999991</v>
      </c>
      <c r="E80" s="47">
        <v>22.1</v>
      </c>
      <c r="F80" s="47">
        <v>1.044</v>
      </c>
      <c r="G80" s="47">
        <v>11.876000000000001</v>
      </c>
      <c r="H80" s="47">
        <v>0.13100000000000001</v>
      </c>
      <c r="I80" s="47">
        <v>0</v>
      </c>
    </row>
    <row r="81" spans="1:9" ht="15.95" customHeight="1" x14ac:dyDescent="0.25">
      <c r="A81" s="26" t="s">
        <v>334</v>
      </c>
      <c r="B81" s="27" t="s">
        <v>311</v>
      </c>
      <c r="C81" s="31">
        <f t="shared" si="3"/>
        <v>1595.9999999999998</v>
      </c>
      <c r="D81" s="47">
        <v>6.55</v>
      </c>
      <c r="E81" s="47">
        <v>15.45</v>
      </c>
      <c r="F81" s="47">
        <v>0.97599999999999998</v>
      </c>
      <c r="G81" s="47">
        <v>11.102</v>
      </c>
      <c r="H81" s="47">
        <v>0.122</v>
      </c>
      <c r="I81" s="47">
        <v>0</v>
      </c>
    </row>
    <row r="82" spans="1:9" ht="15.95" customHeight="1" x14ac:dyDescent="0.25">
      <c r="A82" s="26" t="s">
        <v>288</v>
      </c>
      <c r="B82" s="27" t="s">
        <v>312</v>
      </c>
      <c r="C82" s="31">
        <f t="shared" si="3"/>
        <v>82.5</v>
      </c>
      <c r="D82" s="35">
        <v>0.7</v>
      </c>
      <c r="E82" s="46">
        <v>3.7</v>
      </c>
      <c r="F82" s="3">
        <v>0.23199999999999998</v>
      </c>
      <c r="G82" s="46">
        <v>2.6389999999999998</v>
      </c>
      <c r="H82" s="46">
        <v>2.8999999999999998E-2</v>
      </c>
      <c r="I82" s="46">
        <v>0</v>
      </c>
    </row>
    <row r="83" spans="1:9" ht="15.95" customHeight="1" x14ac:dyDescent="0.25">
      <c r="A83" s="26" t="s">
        <v>289</v>
      </c>
      <c r="B83" s="27" t="s">
        <v>313</v>
      </c>
      <c r="C83" s="31">
        <f t="shared" si="3"/>
        <v>75</v>
      </c>
      <c r="D83" s="35">
        <v>0.3</v>
      </c>
      <c r="E83" s="46">
        <v>4.8499999999999996</v>
      </c>
      <c r="F83" s="3">
        <v>0.33800000000000002</v>
      </c>
      <c r="G83" s="46">
        <v>3.8409999999999997</v>
      </c>
      <c r="H83" s="46">
        <v>4.3000000000000003E-2</v>
      </c>
      <c r="I83" s="46">
        <v>0</v>
      </c>
    </row>
    <row r="84" spans="1:9" ht="15.95" customHeight="1" x14ac:dyDescent="0.25">
      <c r="A84" s="26" t="s">
        <v>290</v>
      </c>
      <c r="B84" s="27" t="s">
        <v>314</v>
      </c>
      <c r="C84" s="31">
        <f t="shared" si="3"/>
        <v>2227.5</v>
      </c>
      <c r="D84" s="35">
        <v>0.4</v>
      </c>
      <c r="E84" s="46">
        <v>13.100000000000001</v>
      </c>
      <c r="F84" s="3">
        <v>1.046</v>
      </c>
      <c r="G84" s="46">
        <v>11.902999999999999</v>
      </c>
      <c r="H84" s="46">
        <v>0.13100000000000001</v>
      </c>
      <c r="I84" s="46">
        <v>0</v>
      </c>
    </row>
    <row r="85" spans="1:9" ht="15.95" customHeight="1" x14ac:dyDescent="0.25">
      <c r="A85" s="26" t="s">
        <v>291</v>
      </c>
      <c r="B85" s="27" t="s">
        <v>315</v>
      </c>
      <c r="C85" s="31">
        <f t="shared" si="3"/>
        <v>16.5</v>
      </c>
      <c r="D85" s="35">
        <v>0.11</v>
      </c>
      <c r="E85" s="46">
        <v>5.6</v>
      </c>
      <c r="F85" s="3">
        <v>0.23199999999999998</v>
      </c>
      <c r="G85" s="46">
        <v>2.6390000000000002</v>
      </c>
      <c r="H85" s="46">
        <v>2.8999999999999998E-2</v>
      </c>
      <c r="I85" s="46">
        <v>0</v>
      </c>
    </row>
    <row r="86" spans="1:9" ht="15.95" customHeight="1" x14ac:dyDescent="0.25">
      <c r="A86" s="26" t="s">
        <v>292</v>
      </c>
      <c r="B86" s="27" t="s">
        <v>316</v>
      </c>
      <c r="C86" s="31">
        <f t="shared" si="3"/>
        <v>241.49999999999997</v>
      </c>
      <c r="D86" s="35">
        <v>0.5</v>
      </c>
      <c r="E86" s="46">
        <v>21.2</v>
      </c>
      <c r="F86" s="3">
        <v>0.85600000000000009</v>
      </c>
      <c r="G86" s="46">
        <v>9.7369999999999983</v>
      </c>
      <c r="H86" s="46">
        <v>0.10700000000000001</v>
      </c>
      <c r="I86" s="46">
        <v>0</v>
      </c>
    </row>
    <row r="87" spans="1:9" ht="15.95" customHeight="1" x14ac:dyDescent="0.25">
      <c r="A87" s="26" t="s">
        <v>293</v>
      </c>
      <c r="B87" s="27" t="s">
        <v>318</v>
      </c>
      <c r="C87" s="31">
        <f t="shared" si="3"/>
        <v>931.5</v>
      </c>
      <c r="D87" s="35">
        <v>4.75</v>
      </c>
      <c r="E87" s="46">
        <v>26.25</v>
      </c>
      <c r="F87" s="3">
        <v>1.4239999999999999</v>
      </c>
      <c r="G87" s="46">
        <v>18.198</v>
      </c>
      <c r="H87" s="46">
        <v>0.17799999999999999</v>
      </c>
      <c r="I87" s="46">
        <v>0</v>
      </c>
    </row>
    <row r="88" spans="1:9" ht="15.95" customHeight="1" x14ac:dyDescent="0.25">
      <c r="A88" s="26" t="s">
        <v>294</v>
      </c>
      <c r="B88" s="27" t="s">
        <v>319</v>
      </c>
      <c r="C88" s="31">
        <f t="shared" si="3"/>
        <v>420</v>
      </c>
      <c r="D88" s="35">
        <v>4.97</v>
      </c>
      <c r="E88" s="46">
        <v>11.350000000000001</v>
      </c>
      <c r="F88" s="3">
        <v>0.69599999999999995</v>
      </c>
      <c r="G88" s="46">
        <v>7.9169999999999998</v>
      </c>
      <c r="H88" s="46">
        <v>8.6999999999999994E-2</v>
      </c>
      <c r="I88" s="46">
        <v>4.5999999999999996</v>
      </c>
    </row>
    <row r="89" spans="1:9" ht="15.95" customHeight="1" x14ac:dyDescent="0.25">
      <c r="A89" s="26" t="s">
        <v>295</v>
      </c>
      <c r="B89" s="27" t="s">
        <v>320</v>
      </c>
      <c r="C89" s="31">
        <f t="shared" si="3"/>
        <v>777</v>
      </c>
      <c r="D89" s="35">
        <v>5.8</v>
      </c>
      <c r="E89" s="46">
        <v>19.950000000000003</v>
      </c>
      <c r="F89" s="3">
        <v>1.5899999999999999</v>
      </c>
      <c r="G89" s="46">
        <v>18.091000000000001</v>
      </c>
      <c r="H89" s="46">
        <v>0.19900000000000001</v>
      </c>
      <c r="I89" s="46">
        <v>0</v>
      </c>
    </row>
    <row r="90" spans="1:9" ht="15.95" customHeight="1" x14ac:dyDescent="0.25">
      <c r="A90" s="26" t="s">
        <v>296</v>
      </c>
      <c r="B90" s="27" t="s">
        <v>321</v>
      </c>
      <c r="C90" s="31">
        <f t="shared" si="3"/>
        <v>912</v>
      </c>
      <c r="D90" s="35">
        <v>3.25</v>
      </c>
      <c r="E90" s="46">
        <v>30.150000000000002</v>
      </c>
      <c r="F90" s="3">
        <v>1.478</v>
      </c>
      <c r="G90" s="46">
        <v>16.817</v>
      </c>
      <c r="H90" s="46">
        <v>0.185</v>
      </c>
      <c r="I90" s="46">
        <v>0</v>
      </c>
    </row>
    <row r="91" spans="1:9" ht="15.95" customHeight="1" x14ac:dyDescent="0.25">
      <c r="A91" s="26" t="s">
        <v>297</v>
      </c>
      <c r="B91" s="27" t="s">
        <v>322</v>
      </c>
      <c r="C91" s="31">
        <f t="shared" si="3"/>
        <v>283.5</v>
      </c>
      <c r="D91" s="35">
        <v>1.55</v>
      </c>
      <c r="E91" s="46">
        <v>16.8</v>
      </c>
      <c r="F91" s="3">
        <v>0.81599999999999995</v>
      </c>
      <c r="G91" s="46">
        <v>9.282</v>
      </c>
      <c r="H91" s="46">
        <v>0.10199999999999999</v>
      </c>
      <c r="I91" s="46">
        <v>0</v>
      </c>
    </row>
    <row r="92" spans="1:9" ht="15.95" customHeight="1" x14ac:dyDescent="0.25">
      <c r="A92" s="26" t="s">
        <v>298</v>
      </c>
      <c r="B92" s="27" t="s">
        <v>323</v>
      </c>
      <c r="C92" s="31">
        <f t="shared" si="3"/>
        <v>2406</v>
      </c>
      <c r="D92" s="35">
        <v>8.8199999999999985</v>
      </c>
      <c r="E92" s="46">
        <v>37.4</v>
      </c>
      <c r="F92" s="3">
        <v>2.2439999999999998</v>
      </c>
      <c r="G92" s="46">
        <v>25.526</v>
      </c>
      <c r="H92" s="46">
        <v>0.28100000000000003</v>
      </c>
      <c r="I92" s="46">
        <v>0</v>
      </c>
    </row>
    <row r="93" spans="1:9" ht="15.95" customHeight="1" x14ac:dyDescent="0.25">
      <c r="A93" s="26" t="s">
        <v>299</v>
      </c>
      <c r="B93" s="27" t="s">
        <v>324</v>
      </c>
      <c r="C93" s="31">
        <f t="shared" si="3"/>
        <v>280.5</v>
      </c>
      <c r="D93" s="35">
        <v>2.1</v>
      </c>
      <c r="E93" s="46">
        <v>10.65</v>
      </c>
      <c r="F93" s="3">
        <v>0.51700000000000002</v>
      </c>
      <c r="G93" s="46">
        <v>5.8790000000000004</v>
      </c>
      <c r="H93" s="46">
        <v>6.5000000000000002E-2</v>
      </c>
      <c r="I93" s="46">
        <v>0</v>
      </c>
    </row>
    <row r="94" spans="1:9" ht="15.95" customHeight="1" x14ac:dyDescent="0.25">
      <c r="A94" s="26" t="s">
        <v>300</v>
      </c>
      <c r="B94" s="27" t="s">
        <v>325</v>
      </c>
      <c r="C94" s="31">
        <f t="shared" si="3"/>
        <v>187.5</v>
      </c>
      <c r="D94" s="35">
        <v>0.15000000000000002</v>
      </c>
      <c r="E94" s="46">
        <v>9.9</v>
      </c>
      <c r="F94" s="3">
        <v>0.56799999999999995</v>
      </c>
      <c r="G94" s="46">
        <v>6.4610000000000003</v>
      </c>
      <c r="H94" s="46">
        <v>7.0999999999999994E-2</v>
      </c>
      <c r="I94" s="46">
        <v>0</v>
      </c>
    </row>
    <row r="95" spans="1:9" ht="15.95" customHeight="1" x14ac:dyDescent="0.25">
      <c r="A95" s="26" t="s">
        <v>301</v>
      </c>
      <c r="B95" s="27" t="s">
        <v>326</v>
      </c>
      <c r="C95" s="31">
        <f t="shared" si="3"/>
        <v>30</v>
      </c>
      <c r="D95" s="35">
        <v>0.25</v>
      </c>
      <c r="E95" s="46">
        <v>4.6500000000000004</v>
      </c>
      <c r="F95" s="3">
        <v>0.27200000000000002</v>
      </c>
      <c r="G95" s="46">
        <v>3.0940000000000003</v>
      </c>
      <c r="H95" s="46">
        <v>3.4000000000000002E-2</v>
      </c>
      <c r="I95" s="46">
        <v>0</v>
      </c>
    </row>
    <row r="96" spans="1:9" ht="15.95" customHeight="1" x14ac:dyDescent="0.25">
      <c r="A96" s="26" t="s">
        <v>302</v>
      </c>
      <c r="B96" s="27" t="s">
        <v>327</v>
      </c>
      <c r="C96" s="31">
        <f t="shared" si="3"/>
        <v>154.5</v>
      </c>
      <c r="D96" s="35">
        <v>0.15000000000000002</v>
      </c>
      <c r="E96" s="46">
        <v>5.6</v>
      </c>
      <c r="F96" s="3">
        <v>0.216</v>
      </c>
      <c r="G96" s="46">
        <v>2.4569999999999999</v>
      </c>
      <c r="H96" s="46">
        <v>2.7E-2</v>
      </c>
      <c r="I96" s="46">
        <v>0</v>
      </c>
    </row>
    <row r="97" spans="1:9" ht="15.95" customHeight="1" x14ac:dyDescent="0.25">
      <c r="A97" s="26" t="s">
        <v>303</v>
      </c>
      <c r="B97" s="27" t="s">
        <v>328</v>
      </c>
      <c r="C97" s="31">
        <f t="shared" si="3"/>
        <v>592.5</v>
      </c>
      <c r="D97" s="35">
        <v>5.3</v>
      </c>
      <c r="E97" s="46">
        <v>9.9</v>
      </c>
      <c r="F97" s="3">
        <v>0.66400000000000003</v>
      </c>
      <c r="G97" s="46">
        <v>7.552999999999999</v>
      </c>
      <c r="H97" s="46">
        <v>8.3000000000000004E-2</v>
      </c>
      <c r="I97" s="46">
        <v>0</v>
      </c>
    </row>
    <row r="98" spans="1:9" ht="15.95" customHeight="1" x14ac:dyDescent="0.25">
      <c r="A98" s="26" t="s">
        <v>304</v>
      </c>
      <c r="B98" s="27" t="s">
        <v>329</v>
      </c>
      <c r="C98" s="31">
        <f t="shared" si="3"/>
        <v>703.49999999999989</v>
      </c>
      <c r="D98" s="35">
        <v>5.0999999999999996</v>
      </c>
      <c r="E98" s="46">
        <v>37.4</v>
      </c>
      <c r="F98" s="3">
        <v>2.0760000000000001</v>
      </c>
      <c r="G98" s="46">
        <v>23.615000000000002</v>
      </c>
      <c r="H98" s="46">
        <v>0.26</v>
      </c>
      <c r="I98" s="46">
        <v>0</v>
      </c>
    </row>
    <row r="99" spans="1:9" ht="15.95" customHeight="1" x14ac:dyDescent="0.25">
      <c r="A99" s="26" t="s">
        <v>305</v>
      </c>
      <c r="B99" s="27" t="s">
        <v>317</v>
      </c>
      <c r="C99" s="31">
        <f t="shared" si="3"/>
        <v>436.49999999999994</v>
      </c>
      <c r="D99" s="35">
        <v>2.75</v>
      </c>
      <c r="E99" s="46">
        <v>15</v>
      </c>
      <c r="F99" s="3">
        <v>0.68</v>
      </c>
      <c r="G99" s="46">
        <v>7.7360000000000007</v>
      </c>
      <c r="H99" s="46">
        <v>8.6000000000000007E-2</v>
      </c>
      <c r="I99" s="46">
        <v>0</v>
      </c>
    </row>
    <row r="100" spans="1:9" ht="15.95" customHeight="1" x14ac:dyDescent="0.25">
      <c r="A100" s="26" t="s">
        <v>330</v>
      </c>
      <c r="B100" s="27" t="s">
        <v>331</v>
      </c>
      <c r="C100" s="31">
        <f t="shared" si="3"/>
        <v>592.5</v>
      </c>
      <c r="D100" s="35">
        <v>2.8</v>
      </c>
      <c r="E100" s="46">
        <v>11.350000000000001</v>
      </c>
      <c r="F100" s="3">
        <v>1.073</v>
      </c>
      <c r="G100" s="46">
        <v>12.195</v>
      </c>
      <c r="H100" s="46">
        <v>0.13500000000000001</v>
      </c>
      <c r="I100" s="46">
        <v>3.21</v>
      </c>
    </row>
    <row r="101" spans="1:9" ht="54" customHeight="1" x14ac:dyDescent="0.25">
      <c r="A101" s="71" t="s">
        <v>14</v>
      </c>
      <c r="B101" s="71"/>
      <c r="C101" s="71"/>
      <c r="D101" s="71"/>
      <c r="E101" s="71"/>
      <c r="F101" s="71"/>
      <c r="G101" s="71"/>
      <c r="H101" s="71"/>
      <c r="I101" s="71"/>
    </row>
    <row r="103" spans="1:9" ht="48" x14ac:dyDescent="0.25">
      <c r="A103" s="59" t="s">
        <v>3</v>
      </c>
      <c r="B103" s="62" t="s">
        <v>15</v>
      </c>
      <c r="C103" s="20" t="s">
        <v>16</v>
      </c>
      <c r="D103" s="20" t="s">
        <v>17</v>
      </c>
      <c r="E103" s="20" t="s">
        <v>18</v>
      </c>
      <c r="F103" s="20" t="s">
        <v>19</v>
      </c>
      <c r="G103" s="20" t="s">
        <v>20</v>
      </c>
      <c r="H103" s="20" t="s">
        <v>21</v>
      </c>
      <c r="I103" s="19" t="s">
        <v>22</v>
      </c>
    </row>
    <row r="104" spans="1:9" x14ac:dyDescent="0.25">
      <c r="A104" s="61"/>
      <c r="B104" s="63"/>
      <c r="C104" s="64" t="s">
        <v>23</v>
      </c>
      <c r="D104" s="64"/>
      <c r="E104" s="64"/>
      <c r="F104" s="64"/>
      <c r="G104" s="64"/>
      <c r="H104" s="64"/>
      <c r="I104" s="64"/>
    </row>
    <row r="105" spans="1:9" x14ac:dyDescent="0.25">
      <c r="A105" s="26" t="s">
        <v>283</v>
      </c>
      <c r="B105" s="27" t="s">
        <v>306</v>
      </c>
      <c r="C105" s="37">
        <f t="shared" ref="C105:C129" si="4">C11*130</f>
        <v>23.4</v>
      </c>
      <c r="D105" s="37">
        <f t="shared" ref="D105:D129" si="5">D11*380</f>
        <v>3032.4</v>
      </c>
      <c r="E105" s="19">
        <f>E11*190</f>
        <v>129.58000000000001</v>
      </c>
      <c r="F105" s="37">
        <f t="shared" ref="F105:F129" si="6">F11*380</f>
        <v>2974.6400000000003</v>
      </c>
      <c r="G105" s="37">
        <f t="shared" ref="G105:G129" si="7">G11*200</f>
        <v>17</v>
      </c>
      <c r="H105" s="37">
        <f t="shared" ref="H105:H129" si="8">H11*100</f>
        <v>0</v>
      </c>
      <c r="I105" s="37">
        <f>H105+G105+F105+E105+D105+C105</f>
        <v>6177.02</v>
      </c>
    </row>
    <row r="106" spans="1:9" x14ac:dyDescent="0.25">
      <c r="A106" s="26" t="s">
        <v>284</v>
      </c>
      <c r="B106" s="27" t="s">
        <v>307</v>
      </c>
      <c r="C106" s="37">
        <f t="shared" si="4"/>
        <v>28.600000000000005</v>
      </c>
      <c r="D106" s="37">
        <f t="shared" si="5"/>
        <v>1516.2</v>
      </c>
      <c r="E106" s="19">
        <f t="shared" ref="E106:E129" si="9">E12*190</f>
        <v>83.98</v>
      </c>
      <c r="F106" s="37">
        <f t="shared" si="6"/>
        <v>1908.7399999999998</v>
      </c>
      <c r="G106" s="37">
        <f t="shared" si="7"/>
        <v>11</v>
      </c>
      <c r="H106" s="37">
        <f t="shared" si="8"/>
        <v>0</v>
      </c>
      <c r="I106" s="37">
        <f t="shared" ref="I106:I129" si="10">H106+G106+F106+E106+D106+C106</f>
        <v>3548.52</v>
      </c>
    </row>
    <row r="107" spans="1:9" x14ac:dyDescent="0.25">
      <c r="A107" s="26" t="s">
        <v>285</v>
      </c>
      <c r="B107" s="27" t="s">
        <v>308</v>
      </c>
      <c r="C107" s="37">
        <f t="shared" si="4"/>
        <v>863.2</v>
      </c>
      <c r="D107" s="37">
        <f t="shared" si="5"/>
        <v>2980.34</v>
      </c>
      <c r="E107" s="19">
        <f t="shared" si="9"/>
        <v>152.95000000000002</v>
      </c>
      <c r="F107" s="37">
        <f t="shared" si="6"/>
        <v>3548.4399999999996</v>
      </c>
      <c r="G107" s="37">
        <f t="shared" si="7"/>
        <v>20</v>
      </c>
      <c r="H107" s="37">
        <f t="shared" si="8"/>
        <v>0</v>
      </c>
      <c r="I107" s="37">
        <f t="shared" si="10"/>
        <v>7564.9299999999994</v>
      </c>
    </row>
    <row r="108" spans="1:9" x14ac:dyDescent="0.25">
      <c r="A108" s="26" t="s">
        <v>286</v>
      </c>
      <c r="B108" s="27" t="s">
        <v>309</v>
      </c>
      <c r="C108" s="37">
        <f t="shared" si="4"/>
        <v>422.5</v>
      </c>
      <c r="D108" s="37">
        <f t="shared" si="5"/>
        <v>2530.8000000000002</v>
      </c>
      <c r="E108" s="19">
        <f t="shared" si="9"/>
        <v>176.7</v>
      </c>
      <c r="F108" s="37">
        <f t="shared" si="6"/>
        <v>4073.6000000000004</v>
      </c>
      <c r="G108" s="37">
        <f t="shared" si="7"/>
        <v>23.2</v>
      </c>
      <c r="H108" s="37">
        <f t="shared" si="8"/>
        <v>0</v>
      </c>
      <c r="I108" s="37">
        <f t="shared" si="10"/>
        <v>7226.8</v>
      </c>
    </row>
    <row r="109" spans="1:9" x14ac:dyDescent="0.25">
      <c r="A109" s="26" t="s">
        <v>287</v>
      </c>
      <c r="B109" s="27" t="s">
        <v>310</v>
      </c>
      <c r="C109" s="37">
        <f t="shared" si="4"/>
        <v>266.5</v>
      </c>
      <c r="D109" s="37">
        <f t="shared" si="5"/>
        <v>7546.04</v>
      </c>
      <c r="E109" s="19">
        <f t="shared" si="9"/>
        <v>188.85999999999999</v>
      </c>
      <c r="F109" s="37">
        <f t="shared" si="6"/>
        <v>4397.7400000000007</v>
      </c>
      <c r="G109" s="37">
        <f t="shared" si="7"/>
        <v>24.8</v>
      </c>
      <c r="H109" s="37">
        <f t="shared" si="8"/>
        <v>300</v>
      </c>
      <c r="I109" s="37">
        <f t="shared" si="10"/>
        <v>12723.94</v>
      </c>
    </row>
    <row r="110" spans="1:9" x14ac:dyDescent="0.25">
      <c r="A110" s="26" t="s">
        <v>334</v>
      </c>
      <c r="B110" s="27" t="s">
        <v>311</v>
      </c>
      <c r="C110" s="37">
        <f t="shared" si="4"/>
        <v>1383.1999999999998</v>
      </c>
      <c r="D110" s="37">
        <f t="shared" si="5"/>
        <v>4596.0999999999995</v>
      </c>
      <c r="E110" s="19">
        <f t="shared" si="9"/>
        <v>203.3</v>
      </c>
      <c r="F110" s="37">
        <f t="shared" si="6"/>
        <v>4757.5999999999995</v>
      </c>
      <c r="G110" s="37">
        <f t="shared" si="7"/>
        <v>26.8</v>
      </c>
      <c r="H110" s="37">
        <f t="shared" si="8"/>
        <v>0</v>
      </c>
      <c r="I110" s="37">
        <f t="shared" si="10"/>
        <v>10967</v>
      </c>
    </row>
    <row r="111" spans="1:9" x14ac:dyDescent="0.25">
      <c r="A111" s="26" t="s">
        <v>288</v>
      </c>
      <c r="B111" s="27" t="s">
        <v>312</v>
      </c>
      <c r="C111" s="37">
        <f t="shared" si="4"/>
        <v>71.5</v>
      </c>
      <c r="D111" s="37">
        <f t="shared" si="5"/>
        <v>1136.2</v>
      </c>
      <c r="E111" s="19">
        <f t="shared" si="9"/>
        <v>54.720000000000006</v>
      </c>
      <c r="F111" s="37">
        <f t="shared" si="6"/>
        <v>1244.8800000000001</v>
      </c>
      <c r="G111" s="37">
        <f t="shared" si="7"/>
        <v>7.2000000000000011</v>
      </c>
      <c r="H111" s="37">
        <f t="shared" si="8"/>
        <v>165</v>
      </c>
      <c r="I111" s="37">
        <f t="shared" si="10"/>
        <v>2679.5</v>
      </c>
    </row>
    <row r="112" spans="1:9" x14ac:dyDescent="0.25">
      <c r="A112" s="26" t="s">
        <v>289</v>
      </c>
      <c r="B112" s="27" t="s">
        <v>313</v>
      </c>
      <c r="C112" s="37">
        <f t="shared" si="4"/>
        <v>65</v>
      </c>
      <c r="D112" s="37">
        <f t="shared" si="5"/>
        <v>2175.12</v>
      </c>
      <c r="E112" s="19">
        <f t="shared" si="9"/>
        <v>63.46</v>
      </c>
      <c r="F112" s="37">
        <f t="shared" si="6"/>
        <v>1438.3</v>
      </c>
      <c r="G112" s="37">
        <f t="shared" si="7"/>
        <v>8.2000000000000011</v>
      </c>
      <c r="H112" s="37">
        <f t="shared" si="8"/>
        <v>0</v>
      </c>
      <c r="I112" s="37">
        <f t="shared" si="10"/>
        <v>3750.08</v>
      </c>
    </row>
    <row r="113" spans="1:9" x14ac:dyDescent="0.25">
      <c r="A113" s="26" t="s">
        <v>290</v>
      </c>
      <c r="B113" s="27" t="s">
        <v>314</v>
      </c>
      <c r="C113" s="37">
        <f t="shared" si="4"/>
        <v>1930.5</v>
      </c>
      <c r="D113" s="37">
        <f t="shared" si="5"/>
        <v>4746.2</v>
      </c>
      <c r="E113" s="19">
        <f t="shared" si="9"/>
        <v>170.99999999999997</v>
      </c>
      <c r="F113" s="37">
        <f t="shared" si="6"/>
        <v>3939.4599999999996</v>
      </c>
      <c r="G113" s="37">
        <f t="shared" si="7"/>
        <v>22.4</v>
      </c>
      <c r="H113" s="37">
        <f t="shared" si="8"/>
        <v>0</v>
      </c>
      <c r="I113" s="37">
        <f t="shared" si="10"/>
        <v>10809.56</v>
      </c>
    </row>
    <row r="114" spans="1:9" x14ac:dyDescent="0.25">
      <c r="A114" s="26" t="s">
        <v>291</v>
      </c>
      <c r="B114" s="27" t="s">
        <v>315</v>
      </c>
      <c r="C114" s="37">
        <f t="shared" si="4"/>
        <v>14.3</v>
      </c>
      <c r="D114" s="37">
        <f t="shared" si="5"/>
        <v>1747.9999999999998</v>
      </c>
      <c r="E114" s="19">
        <f t="shared" si="9"/>
        <v>45.6</v>
      </c>
      <c r="F114" s="37">
        <f t="shared" si="6"/>
        <v>1047.6600000000001</v>
      </c>
      <c r="G114" s="37">
        <f t="shared" si="7"/>
        <v>6</v>
      </c>
      <c r="H114" s="37">
        <f t="shared" si="8"/>
        <v>0</v>
      </c>
      <c r="I114" s="37">
        <f t="shared" si="10"/>
        <v>2861.56</v>
      </c>
    </row>
    <row r="115" spans="1:9" x14ac:dyDescent="0.25">
      <c r="A115" s="26" t="s">
        <v>292</v>
      </c>
      <c r="B115" s="27" t="s">
        <v>316</v>
      </c>
      <c r="C115" s="37">
        <f t="shared" si="4"/>
        <v>209.29999999999998</v>
      </c>
      <c r="D115" s="37">
        <f t="shared" si="5"/>
        <v>6252.9</v>
      </c>
      <c r="E115" s="19">
        <f t="shared" si="9"/>
        <v>195.70000000000002</v>
      </c>
      <c r="F115" s="37">
        <f t="shared" si="6"/>
        <v>4471.8400000000011</v>
      </c>
      <c r="G115" s="37">
        <f t="shared" si="7"/>
        <v>25.6</v>
      </c>
      <c r="H115" s="37">
        <f t="shared" si="8"/>
        <v>0</v>
      </c>
      <c r="I115" s="37">
        <f t="shared" si="10"/>
        <v>11155.34</v>
      </c>
    </row>
    <row r="116" spans="1:9" x14ac:dyDescent="0.25">
      <c r="A116" s="26" t="s">
        <v>293</v>
      </c>
      <c r="B116" s="27" t="s">
        <v>318</v>
      </c>
      <c r="C116" s="37">
        <f t="shared" si="4"/>
        <v>807.3</v>
      </c>
      <c r="D116" s="37">
        <f t="shared" si="5"/>
        <v>9275.0400000000009</v>
      </c>
      <c r="E116" s="19">
        <f t="shared" si="9"/>
        <v>309.89</v>
      </c>
      <c r="F116" s="37">
        <f t="shared" si="6"/>
        <v>7388.7200000000012</v>
      </c>
      <c r="G116" s="37">
        <f t="shared" si="7"/>
        <v>40.6</v>
      </c>
      <c r="H116" s="37">
        <f t="shared" si="8"/>
        <v>320</v>
      </c>
      <c r="I116" s="37">
        <f t="shared" si="10"/>
        <v>18141.550000000003</v>
      </c>
    </row>
    <row r="117" spans="1:9" x14ac:dyDescent="0.25">
      <c r="A117" s="26" t="s">
        <v>294</v>
      </c>
      <c r="B117" s="27" t="s">
        <v>319</v>
      </c>
      <c r="C117" s="37">
        <f t="shared" si="4"/>
        <v>364</v>
      </c>
      <c r="D117" s="37">
        <f t="shared" si="5"/>
        <v>3865.7400000000002</v>
      </c>
      <c r="E117" s="19">
        <f t="shared" si="9"/>
        <v>137.18</v>
      </c>
      <c r="F117" s="37">
        <f t="shared" si="6"/>
        <v>3276.74</v>
      </c>
      <c r="G117" s="37">
        <f t="shared" si="7"/>
        <v>18</v>
      </c>
      <c r="H117" s="37">
        <f t="shared" si="8"/>
        <v>220.00000000000003</v>
      </c>
      <c r="I117" s="37">
        <f t="shared" si="10"/>
        <v>7881.66</v>
      </c>
    </row>
    <row r="118" spans="1:9" x14ac:dyDescent="0.25">
      <c r="A118" s="26" t="s">
        <v>295</v>
      </c>
      <c r="B118" s="27" t="s">
        <v>320</v>
      </c>
      <c r="C118" s="37">
        <f t="shared" si="4"/>
        <v>673.4</v>
      </c>
      <c r="D118" s="37">
        <f t="shared" si="5"/>
        <v>7290.2999999999993</v>
      </c>
      <c r="E118" s="19">
        <f t="shared" si="9"/>
        <v>217.73999999999998</v>
      </c>
      <c r="F118" s="37">
        <f t="shared" si="6"/>
        <v>4951.78</v>
      </c>
      <c r="G118" s="37">
        <f t="shared" si="7"/>
        <v>28.6</v>
      </c>
      <c r="H118" s="37">
        <f t="shared" si="8"/>
        <v>0</v>
      </c>
      <c r="I118" s="37">
        <f t="shared" si="10"/>
        <v>13161.819999999998</v>
      </c>
    </row>
    <row r="119" spans="1:9" x14ac:dyDescent="0.25">
      <c r="A119" s="26" t="s">
        <v>296</v>
      </c>
      <c r="B119" s="27" t="s">
        <v>321</v>
      </c>
      <c r="C119" s="37">
        <f t="shared" si="4"/>
        <v>790.4</v>
      </c>
      <c r="D119" s="37">
        <f t="shared" si="5"/>
        <v>7784.3</v>
      </c>
      <c r="E119" s="19">
        <f t="shared" si="9"/>
        <v>289.75</v>
      </c>
      <c r="F119" s="37">
        <f t="shared" si="6"/>
        <v>6854.0599999999995</v>
      </c>
      <c r="G119" s="37">
        <f t="shared" si="7"/>
        <v>38.200000000000003</v>
      </c>
      <c r="H119" s="37">
        <f t="shared" si="8"/>
        <v>0</v>
      </c>
      <c r="I119" s="37">
        <f t="shared" si="10"/>
        <v>15756.71</v>
      </c>
    </row>
    <row r="120" spans="1:9" x14ac:dyDescent="0.25">
      <c r="A120" s="26" t="s">
        <v>297</v>
      </c>
      <c r="B120" s="27" t="s">
        <v>322</v>
      </c>
      <c r="C120" s="37">
        <f t="shared" si="4"/>
        <v>245.70000000000002</v>
      </c>
      <c r="D120" s="37">
        <f t="shared" si="5"/>
        <v>5348.5</v>
      </c>
      <c r="E120" s="19">
        <f t="shared" si="9"/>
        <v>170.61999999999998</v>
      </c>
      <c r="F120" s="37">
        <f t="shared" si="6"/>
        <v>4225.6000000000004</v>
      </c>
      <c r="G120" s="37">
        <f t="shared" si="7"/>
        <v>22.4</v>
      </c>
      <c r="H120" s="37">
        <f t="shared" si="8"/>
        <v>0</v>
      </c>
      <c r="I120" s="37">
        <f t="shared" si="10"/>
        <v>10012.82</v>
      </c>
    </row>
    <row r="121" spans="1:9" x14ac:dyDescent="0.25">
      <c r="A121" s="26" t="s">
        <v>298</v>
      </c>
      <c r="B121" s="27" t="s">
        <v>323</v>
      </c>
      <c r="C121" s="37">
        <f t="shared" si="4"/>
        <v>2085.1999999999998</v>
      </c>
      <c r="D121" s="37">
        <f t="shared" si="5"/>
        <v>11620.4</v>
      </c>
      <c r="E121" s="19">
        <f t="shared" si="9"/>
        <v>470.44</v>
      </c>
      <c r="F121" s="37">
        <f t="shared" si="6"/>
        <v>11246.48</v>
      </c>
      <c r="G121" s="37">
        <f t="shared" si="7"/>
        <v>62</v>
      </c>
      <c r="H121" s="37">
        <f t="shared" si="8"/>
        <v>500</v>
      </c>
      <c r="I121" s="37">
        <f t="shared" si="10"/>
        <v>25984.52</v>
      </c>
    </row>
    <row r="122" spans="1:9" x14ac:dyDescent="0.25">
      <c r="A122" s="26" t="s">
        <v>299</v>
      </c>
      <c r="B122" s="27" t="s">
        <v>324</v>
      </c>
      <c r="C122" s="37">
        <f t="shared" si="4"/>
        <v>243.10000000000002</v>
      </c>
      <c r="D122" s="37">
        <f t="shared" si="5"/>
        <v>3573.9000000000005</v>
      </c>
      <c r="E122" s="19">
        <f t="shared" si="9"/>
        <v>110.58</v>
      </c>
      <c r="F122" s="37">
        <f t="shared" si="6"/>
        <v>2587.04</v>
      </c>
      <c r="G122" s="37">
        <f t="shared" si="7"/>
        <v>384.6</v>
      </c>
      <c r="H122" s="37">
        <f t="shared" si="8"/>
        <v>0</v>
      </c>
      <c r="I122" s="37">
        <f t="shared" si="10"/>
        <v>6899.2200000000012</v>
      </c>
    </row>
    <row r="123" spans="1:9" ht="12.95" customHeight="1" x14ac:dyDescent="0.25">
      <c r="A123" s="26" t="s">
        <v>300</v>
      </c>
      <c r="B123" s="27" t="s">
        <v>325</v>
      </c>
      <c r="C123" s="37">
        <f t="shared" si="4"/>
        <v>162.5</v>
      </c>
      <c r="D123" s="37">
        <f t="shared" si="5"/>
        <v>3543.4999999999995</v>
      </c>
      <c r="E123" s="19">
        <f t="shared" si="9"/>
        <v>106.4</v>
      </c>
      <c r="F123" s="37">
        <f t="shared" si="6"/>
        <v>2469.9999999999995</v>
      </c>
      <c r="G123" s="37">
        <f t="shared" si="7"/>
        <v>14.000000000000002</v>
      </c>
      <c r="H123" s="37">
        <f t="shared" si="8"/>
        <v>0</v>
      </c>
      <c r="I123" s="37">
        <f t="shared" si="10"/>
        <v>6296.4</v>
      </c>
    </row>
    <row r="124" spans="1:9" ht="12.95" customHeight="1" x14ac:dyDescent="0.25">
      <c r="A124" s="26" t="s">
        <v>301</v>
      </c>
      <c r="B124" s="27" t="s">
        <v>326</v>
      </c>
      <c r="C124" s="37">
        <f t="shared" si="4"/>
        <v>26</v>
      </c>
      <c r="D124" s="37">
        <f t="shared" si="5"/>
        <v>1414.3600000000001</v>
      </c>
      <c r="E124" s="19">
        <f t="shared" si="9"/>
        <v>54.720000000000006</v>
      </c>
      <c r="F124" s="37">
        <f t="shared" si="6"/>
        <v>1244.8800000000001</v>
      </c>
      <c r="G124" s="37">
        <f t="shared" si="7"/>
        <v>7.2000000000000011</v>
      </c>
      <c r="H124" s="37">
        <f t="shared" si="8"/>
        <v>0</v>
      </c>
      <c r="I124" s="37">
        <f t="shared" si="10"/>
        <v>2747.1600000000003</v>
      </c>
    </row>
    <row r="125" spans="1:9" ht="12.95" customHeight="1" x14ac:dyDescent="0.25">
      <c r="A125" s="26" t="s">
        <v>302</v>
      </c>
      <c r="B125" s="27" t="s">
        <v>327</v>
      </c>
      <c r="C125" s="37">
        <f t="shared" si="4"/>
        <v>133.9</v>
      </c>
      <c r="D125" s="37">
        <f t="shared" si="5"/>
        <v>1757.5</v>
      </c>
      <c r="E125" s="19">
        <f t="shared" si="9"/>
        <v>51.680000000000007</v>
      </c>
      <c r="F125" s="37">
        <f t="shared" si="6"/>
        <v>1252.48</v>
      </c>
      <c r="G125" s="37">
        <f t="shared" si="7"/>
        <v>6.8000000000000007</v>
      </c>
      <c r="H125" s="37">
        <f t="shared" si="8"/>
        <v>0</v>
      </c>
      <c r="I125" s="37">
        <f t="shared" si="10"/>
        <v>3202.36</v>
      </c>
    </row>
    <row r="126" spans="1:9" ht="12.95" customHeight="1" x14ac:dyDescent="0.25">
      <c r="A126" s="26" t="s">
        <v>303</v>
      </c>
      <c r="B126" s="27" t="s">
        <v>328</v>
      </c>
      <c r="C126" s="37">
        <f t="shared" si="4"/>
        <v>513.5</v>
      </c>
      <c r="D126" s="37">
        <f t="shared" si="5"/>
        <v>3346.6599999999994</v>
      </c>
      <c r="E126" s="19">
        <f t="shared" si="9"/>
        <v>144.4</v>
      </c>
      <c r="F126" s="37">
        <f t="shared" si="6"/>
        <v>6017.2999999999993</v>
      </c>
      <c r="G126" s="37">
        <f t="shared" si="7"/>
        <v>19</v>
      </c>
      <c r="H126" s="37">
        <f t="shared" si="8"/>
        <v>1300</v>
      </c>
      <c r="I126" s="37">
        <f t="shared" si="10"/>
        <v>11340.859999999999</v>
      </c>
    </row>
    <row r="127" spans="1:9" x14ac:dyDescent="0.25">
      <c r="A127" s="26" t="s">
        <v>304</v>
      </c>
      <c r="B127" s="27" t="s">
        <v>329</v>
      </c>
      <c r="C127" s="37">
        <f t="shared" si="4"/>
        <v>609.69999999999993</v>
      </c>
      <c r="D127" s="37">
        <f t="shared" si="5"/>
        <v>12084.76</v>
      </c>
      <c r="E127" s="19">
        <f t="shared" si="9"/>
        <v>469.11000000000007</v>
      </c>
      <c r="F127" s="37">
        <f t="shared" si="6"/>
        <v>10889.66</v>
      </c>
      <c r="G127" s="37">
        <f t="shared" si="7"/>
        <v>61.8</v>
      </c>
      <c r="H127" s="37">
        <f t="shared" si="8"/>
        <v>284</v>
      </c>
      <c r="I127" s="37">
        <f t="shared" si="10"/>
        <v>24399.030000000002</v>
      </c>
    </row>
    <row r="128" spans="1:9" x14ac:dyDescent="0.25">
      <c r="A128" s="26" t="s">
        <v>305</v>
      </c>
      <c r="B128" s="27" t="s">
        <v>317</v>
      </c>
      <c r="C128" s="37">
        <f t="shared" si="4"/>
        <v>378.29999999999995</v>
      </c>
      <c r="D128" s="37">
        <f t="shared" si="5"/>
        <v>4237</v>
      </c>
      <c r="E128" s="19">
        <f t="shared" si="9"/>
        <v>158.65</v>
      </c>
      <c r="F128" s="37">
        <f t="shared" si="6"/>
        <v>3610.3800000000006</v>
      </c>
      <c r="G128" s="37">
        <f t="shared" si="7"/>
        <v>21</v>
      </c>
      <c r="H128" s="37">
        <f t="shared" si="8"/>
        <v>0</v>
      </c>
      <c r="I128" s="37">
        <f t="shared" si="10"/>
        <v>8405.33</v>
      </c>
    </row>
    <row r="129" spans="1:9" ht="14.1" customHeight="1" x14ac:dyDescent="0.25">
      <c r="A129" s="26" t="s">
        <v>330</v>
      </c>
      <c r="B129" s="27" t="s">
        <v>331</v>
      </c>
      <c r="C129" s="37">
        <f t="shared" si="4"/>
        <v>513.5</v>
      </c>
      <c r="D129" s="37">
        <f t="shared" si="5"/>
        <v>5841.36</v>
      </c>
      <c r="E129" s="19">
        <f t="shared" si="9"/>
        <v>180.88</v>
      </c>
      <c r="F129" s="37">
        <f t="shared" si="6"/>
        <v>4359.7400000000007</v>
      </c>
      <c r="G129" s="37">
        <f t="shared" si="7"/>
        <v>23.8</v>
      </c>
      <c r="H129" s="37">
        <f t="shared" si="8"/>
        <v>176</v>
      </c>
      <c r="I129" s="37">
        <f t="shared" si="10"/>
        <v>11095.28</v>
      </c>
    </row>
    <row r="130" spans="1:9" ht="27" customHeight="1" x14ac:dyDescent="0.25">
      <c r="I130" s="39"/>
    </row>
    <row r="131" spans="1:9" ht="14.1" customHeight="1" x14ac:dyDescent="0.25">
      <c r="A131" s="76" t="s">
        <v>24</v>
      </c>
      <c r="B131" s="76"/>
      <c r="C131" s="76"/>
      <c r="D131" s="76"/>
      <c r="E131" s="76"/>
      <c r="F131" s="76"/>
      <c r="G131" s="76"/>
      <c r="H131" s="76"/>
      <c r="I131" s="76"/>
    </row>
    <row r="132" spans="1:9" ht="14.1" customHeight="1" x14ac:dyDescent="0.25">
      <c r="A132" s="77" t="s">
        <v>281</v>
      </c>
      <c r="B132" s="77"/>
      <c r="C132" s="77"/>
      <c r="D132" s="77"/>
      <c r="E132" s="77"/>
      <c r="F132" s="77"/>
      <c r="G132" s="77"/>
      <c r="H132" s="77"/>
      <c r="I132" s="77"/>
    </row>
    <row r="133" spans="1:9" ht="14.1" customHeight="1" x14ac:dyDescent="0.25">
      <c r="A133" s="79" t="s">
        <v>25</v>
      </c>
      <c r="B133" s="70" t="s">
        <v>26</v>
      </c>
      <c r="C133" s="70"/>
      <c r="D133" s="70"/>
    </row>
    <row r="134" spans="1:9" ht="14.1" customHeight="1" x14ac:dyDescent="0.25">
      <c r="A134" s="75" t="s">
        <v>27</v>
      </c>
      <c r="B134" s="75"/>
      <c r="C134" s="75"/>
      <c r="D134" s="75"/>
      <c r="E134" s="75"/>
      <c r="F134" s="75"/>
    </row>
    <row r="135" spans="1:9" ht="14.1" customHeight="1" x14ac:dyDescent="0.25">
      <c r="A135" s="75" t="s">
        <v>28</v>
      </c>
      <c r="B135" s="75" t="s">
        <v>29</v>
      </c>
      <c r="C135" s="75"/>
      <c r="D135" s="75"/>
      <c r="E135" s="75"/>
      <c r="F135" s="75"/>
    </row>
    <row r="136" spans="1:9" ht="14.1" customHeight="1" x14ac:dyDescent="0.25">
      <c r="A136" s="75"/>
      <c r="B136" s="75" t="s">
        <v>30</v>
      </c>
      <c r="C136" s="75"/>
      <c r="D136" s="75"/>
      <c r="E136" s="75"/>
      <c r="F136" s="75"/>
    </row>
    <row r="137" spans="1:9" ht="14.1" customHeight="1" x14ac:dyDescent="0.25">
      <c r="A137" s="75"/>
      <c r="B137" s="75" t="s">
        <v>31</v>
      </c>
      <c r="C137" s="75"/>
      <c r="D137" s="75"/>
      <c r="E137" s="75"/>
      <c r="F137" s="75"/>
    </row>
    <row r="138" spans="1:9" ht="14.1" customHeight="1" x14ac:dyDescent="0.25">
      <c r="A138" s="75" t="s">
        <v>32</v>
      </c>
      <c r="B138" s="75" t="s">
        <v>33</v>
      </c>
      <c r="C138" s="75"/>
      <c r="D138" s="75"/>
      <c r="E138" s="75"/>
      <c r="F138" s="75"/>
    </row>
    <row r="139" spans="1:9" ht="14.1" customHeight="1" x14ac:dyDescent="0.25">
      <c r="A139" s="75"/>
      <c r="B139" s="75" t="s">
        <v>34</v>
      </c>
      <c r="C139" s="75"/>
      <c r="D139" s="75"/>
      <c r="E139" s="75"/>
      <c r="F139" s="75"/>
    </row>
    <row r="140" spans="1:9" ht="27" customHeight="1" x14ac:dyDescent="0.25">
      <c r="A140" s="75"/>
      <c r="B140" s="75" t="s">
        <v>35</v>
      </c>
      <c r="C140" s="75"/>
      <c r="D140" s="75"/>
      <c r="E140" s="75"/>
      <c r="F140" s="75"/>
    </row>
    <row r="141" spans="1:9" x14ac:dyDescent="0.25">
      <c r="A141" s="75"/>
      <c r="B141" s="75" t="s">
        <v>36</v>
      </c>
      <c r="C141" s="75"/>
      <c r="D141" s="75"/>
      <c r="E141" s="75"/>
      <c r="F141" s="75"/>
    </row>
    <row r="142" spans="1:9" ht="31.9" customHeight="1" x14ac:dyDescent="0.25">
      <c r="A142" s="75"/>
      <c r="B142" s="78" t="s">
        <v>37</v>
      </c>
      <c r="C142" s="78"/>
      <c r="D142" s="78"/>
      <c r="E142" s="78"/>
      <c r="F142" s="78"/>
    </row>
  </sheetData>
  <mergeCells count="53">
    <mergeCell ref="B138:F138"/>
    <mergeCell ref="B137:F137"/>
    <mergeCell ref="B136:F136"/>
    <mergeCell ref="A131:I131"/>
    <mergeCell ref="A132:I132"/>
    <mergeCell ref="A135:A137"/>
    <mergeCell ref="A134:F134"/>
    <mergeCell ref="B135:F135"/>
    <mergeCell ref="A138:A142"/>
    <mergeCell ref="B142:F142"/>
    <mergeCell ref="B141:F141"/>
    <mergeCell ref="B140:F140"/>
    <mergeCell ref="B139:F139"/>
    <mergeCell ref="A133:D133"/>
    <mergeCell ref="C42:I42"/>
    <mergeCell ref="C75:I75"/>
    <mergeCell ref="A101:I101"/>
    <mergeCell ref="A70:I70"/>
    <mergeCell ref="A39:A42"/>
    <mergeCell ref="B39:B42"/>
    <mergeCell ref="C39:C41"/>
    <mergeCell ref="D39:D41"/>
    <mergeCell ref="E39:E41"/>
    <mergeCell ref="F39:F41"/>
    <mergeCell ref="G39:G41"/>
    <mergeCell ref="H39:H41"/>
    <mergeCell ref="I39:I41"/>
    <mergeCell ref="A72:A75"/>
    <mergeCell ref="B72:B75"/>
    <mergeCell ref="H72:H74"/>
    <mergeCell ref="A1:I1"/>
    <mergeCell ref="A2:I2"/>
    <mergeCell ref="C7:C9"/>
    <mergeCell ref="D7:D9"/>
    <mergeCell ref="E7:E9"/>
    <mergeCell ref="F7:F9"/>
    <mergeCell ref="G7:G9"/>
    <mergeCell ref="H7:H9"/>
    <mergeCell ref="I7:I9"/>
    <mergeCell ref="A7:A10"/>
    <mergeCell ref="B7:B10"/>
    <mergeCell ref="A3:H3"/>
    <mergeCell ref="A5:I5"/>
    <mergeCell ref="C10:I10"/>
    <mergeCell ref="I72:I74"/>
    <mergeCell ref="A103:A104"/>
    <mergeCell ref="B103:B104"/>
    <mergeCell ref="C104:I104"/>
    <mergeCell ref="C72:C74"/>
    <mergeCell ref="D72:D74"/>
    <mergeCell ref="E72:E74"/>
    <mergeCell ref="F72:F74"/>
    <mergeCell ref="G72:G74"/>
  </mergeCell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D18" sqref="D18"/>
    </sheetView>
  </sheetViews>
  <sheetFormatPr defaultRowHeight="15" x14ac:dyDescent="0.25"/>
  <cols>
    <col min="1" max="1" width="27"/>
    <col min="2" max="2" width="20"/>
    <col min="3" max="3" width="16"/>
    <col min="4" max="4" width="20"/>
    <col min="5" max="5" width="15"/>
  </cols>
  <sheetData>
    <row r="1" spans="1:9" ht="14.1" customHeight="1" x14ac:dyDescent="0.25">
      <c r="A1" s="82" t="s">
        <v>38</v>
      </c>
      <c r="B1" s="82"/>
      <c r="C1" s="82"/>
      <c r="D1" s="82"/>
      <c r="E1" s="82"/>
    </row>
    <row r="2" spans="1:9" ht="14.1" customHeight="1" x14ac:dyDescent="0.25">
      <c r="A2" s="21"/>
      <c r="B2" s="21"/>
      <c r="C2" s="21"/>
      <c r="D2" s="21"/>
      <c r="E2" s="21"/>
    </row>
    <row r="3" spans="1:9" ht="41.1" customHeight="1" x14ac:dyDescent="0.25">
      <c r="A3" s="59" t="s">
        <v>39</v>
      </c>
      <c r="B3" s="80" t="s">
        <v>40</v>
      </c>
      <c r="C3" s="81" t="s">
        <v>41</v>
      </c>
      <c r="D3" s="80" t="s">
        <v>42</v>
      </c>
      <c r="E3" s="81" t="s">
        <v>43</v>
      </c>
    </row>
    <row r="4" spans="1:9" ht="13.7" customHeight="1" x14ac:dyDescent="0.25">
      <c r="A4" s="61"/>
      <c r="B4" s="5" t="s">
        <v>44</v>
      </c>
      <c r="C4" s="5" t="s">
        <v>45</v>
      </c>
      <c r="D4" s="5" t="s">
        <v>46</v>
      </c>
      <c r="E4" s="5" t="s">
        <v>47</v>
      </c>
    </row>
    <row r="5" spans="1:9" ht="15" customHeight="1" x14ac:dyDescent="0.25">
      <c r="A5" s="16" t="s">
        <v>48</v>
      </c>
      <c r="B5" s="41">
        <v>333.08</v>
      </c>
      <c r="C5" s="42">
        <f>B5*16.9</f>
        <v>5629.0519999999997</v>
      </c>
      <c r="D5" s="32"/>
      <c r="E5" s="32"/>
      <c r="F5" s="14"/>
      <c r="G5" s="14"/>
      <c r="H5" s="14"/>
      <c r="I5" s="14"/>
    </row>
    <row r="6" spans="1:9" ht="15" customHeight="1" x14ac:dyDescent="0.25">
      <c r="A6" s="7" t="s">
        <v>49</v>
      </c>
      <c r="B6" s="33">
        <v>163.11000000000001</v>
      </c>
      <c r="C6" s="33">
        <f>B6*10</f>
        <v>1631.1000000000001</v>
      </c>
      <c r="D6" s="33"/>
      <c r="E6" s="33"/>
    </row>
    <row r="7" spans="1:9" ht="15" customHeight="1" x14ac:dyDescent="0.25">
      <c r="A7" s="7" t="s">
        <v>50</v>
      </c>
      <c r="B7" s="34"/>
      <c r="C7" s="34"/>
      <c r="D7" s="34"/>
      <c r="E7" s="34"/>
    </row>
    <row r="8" spans="1:9" ht="15" customHeight="1" x14ac:dyDescent="0.25">
      <c r="A8" s="7" t="s">
        <v>51</v>
      </c>
      <c r="B8" s="33"/>
      <c r="C8" s="33"/>
      <c r="D8" s="33"/>
      <c r="E8" s="33"/>
    </row>
    <row r="9" spans="1:9" ht="15" customHeight="1" x14ac:dyDescent="0.25">
      <c r="A9" s="7" t="s">
        <v>52</v>
      </c>
      <c r="B9" s="34"/>
      <c r="C9" s="34"/>
      <c r="D9" s="34"/>
      <c r="E9" s="34"/>
    </row>
    <row r="10" spans="1:9" ht="15" customHeight="1" x14ac:dyDescent="0.25">
      <c r="A10" s="7" t="s">
        <v>53</v>
      </c>
      <c r="B10" s="33"/>
      <c r="C10" s="33"/>
      <c r="D10" s="33"/>
      <c r="E10" s="33"/>
    </row>
    <row r="11" spans="1:9" ht="15" customHeight="1" x14ac:dyDescent="0.25">
      <c r="A11" s="7" t="s">
        <v>54</v>
      </c>
      <c r="B11" s="34"/>
      <c r="C11" s="34"/>
      <c r="D11" s="34"/>
      <c r="E11" s="34"/>
    </row>
    <row r="12" spans="1:9" ht="15" customHeight="1" x14ac:dyDescent="0.25">
      <c r="A12" s="7" t="s">
        <v>55</v>
      </c>
      <c r="B12" s="33"/>
      <c r="C12" s="33"/>
      <c r="D12" s="33"/>
      <c r="E12" s="33"/>
    </row>
    <row r="13" spans="1:9" ht="15" customHeight="1" x14ac:dyDescent="0.25">
      <c r="A13" s="7" t="s">
        <v>56</v>
      </c>
      <c r="B13" s="34"/>
      <c r="C13" s="34"/>
      <c r="D13" s="35"/>
      <c r="E13" s="35"/>
      <c r="F13" s="13"/>
    </row>
    <row r="14" spans="1:9" ht="15" customHeight="1" x14ac:dyDescent="0.25">
      <c r="A14" s="7" t="s">
        <v>57</v>
      </c>
      <c r="B14" s="33"/>
      <c r="C14" s="33"/>
      <c r="D14" s="33"/>
      <c r="E14" s="33"/>
    </row>
    <row r="15" spans="1:9" ht="15" customHeight="1" x14ac:dyDescent="0.25">
      <c r="A15" s="7" t="s">
        <v>58</v>
      </c>
      <c r="B15" s="34">
        <v>108.34</v>
      </c>
      <c r="C15" s="34">
        <f>B15*25</f>
        <v>2708.5</v>
      </c>
      <c r="D15" s="34"/>
      <c r="E15" s="34"/>
    </row>
    <row r="16" spans="1:9" ht="15" customHeight="1" x14ac:dyDescent="0.25">
      <c r="A16" s="7" t="s">
        <v>59</v>
      </c>
      <c r="B16" s="33"/>
      <c r="C16" s="33"/>
      <c r="D16" s="33"/>
      <c r="E16" s="33"/>
    </row>
    <row r="17" spans="1:5" ht="15" customHeight="1" x14ac:dyDescent="0.25">
      <c r="A17" s="7" t="s">
        <v>60</v>
      </c>
      <c r="B17" s="34"/>
      <c r="C17" s="34"/>
      <c r="D17" s="34"/>
      <c r="E17" s="34"/>
    </row>
    <row r="18" spans="1:5" ht="15" customHeight="1" x14ac:dyDescent="0.25">
      <c r="A18" s="6" t="s">
        <v>271</v>
      </c>
      <c r="B18" s="36"/>
      <c r="C18" s="36"/>
      <c r="D18" s="36"/>
      <c r="E18" s="36">
        <f>D18*50</f>
        <v>0</v>
      </c>
    </row>
    <row r="19" spans="1:5" ht="15" customHeight="1" x14ac:dyDescent="0.25">
      <c r="A19" s="9" t="s">
        <v>272</v>
      </c>
      <c r="B19" s="33"/>
      <c r="C19" s="33"/>
      <c r="D19" s="33"/>
      <c r="E19" s="33"/>
    </row>
    <row r="20" spans="1:5" ht="15" customHeight="1" x14ac:dyDescent="0.25">
      <c r="A20" s="7" t="s">
        <v>61</v>
      </c>
      <c r="B20" s="33"/>
      <c r="C20" s="33"/>
      <c r="D20" s="33"/>
      <c r="E20" s="33"/>
    </row>
    <row r="21" spans="1:5" ht="15" customHeight="1" x14ac:dyDescent="0.25">
      <c r="A21" s="7" t="s">
        <v>62</v>
      </c>
      <c r="B21" s="8">
        <v>40.98</v>
      </c>
      <c r="C21" s="4"/>
      <c r="D21" s="8"/>
      <c r="E21" s="4"/>
    </row>
    <row r="22" spans="1:5" ht="15" customHeight="1" x14ac:dyDescent="0.25">
      <c r="A22" s="7" t="s">
        <v>63</v>
      </c>
      <c r="B22" s="4" t="s">
        <v>64</v>
      </c>
      <c r="C22" s="4" t="s">
        <v>65</v>
      </c>
      <c r="D22" s="4" t="s">
        <v>66</v>
      </c>
      <c r="E22" s="4" t="s">
        <v>67</v>
      </c>
    </row>
  </sheetData>
  <mergeCells count="4">
    <mergeCell ref="B3:C3"/>
    <mergeCell ref="D3:E3"/>
    <mergeCell ref="A1:E1"/>
    <mergeCell ref="A3:A4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2"/>
  <sheetViews>
    <sheetView workbookViewId="0">
      <selection activeCell="D8" sqref="D8"/>
    </sheetView>
  </sheetViews>
  <sheetFormatPr defaultRowHeight="15" x14ac:dyDescent="0.25"/>
  <cols>
    <col min="1" max="1" width="30"/>
    <col min="2" max="2" width="20"/>
    <col min="3" max="3" width="16"/>
    <col min="4" max="4" width="20"/>
    <col min="5" max="5" width="15"/>
  </cols>
  <sheetData>
    <row r="1" spans="1:18" ht="14.1" customHeight="1" x14ac:dyDescent="0.25">
      <c r="A1" s="90" t="s">
        <v>280</v>
      </c>
      <c r="B1" s="82"/>
      <c r="C1" s="82"/>
      <c r="D1" s="82"/>
      <c r="E1" s="82"/>
    </row>
    <row r="2" spans="1:18" ht="14.1" customHeight="1" x14ac:dyDescent="0.25">
      <c r="A2" s="91" t="s">
        <v>160</v>
      </c>
      <c r="B2" s="91"/>
      <c r="C2" s="91"/>
      <c r="D2" s="91"/>
      <c r="E2" s="91"/>
      <c r="F2" s="91"/>
      <c r="G2" s="91"/>
      <c r="H2" s="91"/>
      <c r="I2" s="91"/>
    </row>
    <row r="3" spans="1:18" ht="54" customHeight="1" x14ac:dyDescent="0.25">
      <c r="A3" s="59" t="s">
        <v>161</v>
      </c>
      <c r="B3" s="80" t="s">
        <v>162</v>
      </c>
      <c r="C3" s="81" t="s">
        <v>163</v>
      </c>
      <c r="D3" s="80" t="s">
        <v>164</v>
      </c>
      <c r="E3" s="81" t="s">
        <v>165</v>
      </c>
    </row>
    <row r="4" spans="1:18" ht="14.1" customHeight="1" x14ac:dyDescent="0.25">
      <c r="A4" s="61"/>
      <c r="B4" s="5" t="s">
        <v>166</v>
      </c>
      <c r="C4" s="5" t="s">
        <v>167</v>
      </c>
      <c r="D4" s="5" t="s">
        <v>168</v>
      </c>
      <c r="E4" s="5" t="s">
        <v>169</v>
      </c>
    </row>
    <row r="5" spans="1:18" ht="15" customHeight="1" x14ac:dyDescent="0.25">
      <c r="A5" s="7" t="s">
        <v>170</v>
      </c>
      <c r="B5" s="8" t="s">
        <v>171</v>
      </c>
      <c r="C5" s="8" t="s">
        <v>172</v>
      </c>
      <c r="D5" s="33"/>
      <c r="E5" s="33"/>
    </row>
    <row r="6" spans="1:18" ht="15" customHeight="1" x14ac:dyDescent="0.25">
      <c r="A6" s="7" t="s">
        <v>173</v>
      </c>
      <c r="B6" s="4" t="s">
        <v>174</v>
      </c>
      <c r="C6" s="34"/>
      <c r="D6" s="34">
        <v>46.84</v>
      </c>
      <c r="E6" s="34">
        <f>D6*165</f>
        <v>7728.6</v>
      </c>
    </row>
    <row r="7" spans="1:18" ht="15" customHeight="1" x14ac:dyDescent="0.25">
      <c r="A7" s="7" t="s">
        <v>175</v>
      </c>
      <c r="B7" s="8" t="s">
        <v>176</v>
      </c>
      <c r="C7" s="33"/>
      <c r="D7" s="33"/>
      <c r="E7" s="33"/>
    </row>
    <row r="8" spans="1:18" ht="15" customHeight="1" x14ac:dyDescent="0.25">
      <c r="A8" s="7" t="s">
        <v>177</v>
      </c>
      <c r="B8" s="4" t="s">
        <v>178</v>
      </c>
      <c r="C8" s="4" t="s">
        <v>179</v>
      </c>
      <c r="D8" s="4" t="s">
        <v>180</v>
      </c>
      <c r="E8" s="4" t="s">
        <v>181</v>
      </c>
    </row>
    <row r="9" spans="1:18" ht="15" customHeight="1" x14ac:dyDescent="0.25">
      <c r="A9" s="7" t="s">
        <v>182</v>
      </c>
      <c r="B9" s="8" t="s">
        <v>183</v>
      </c>
      <c r="C9" s="8" t="s">
        <v>184</v>
      </c>
      <c r="D9" s="8" t="s">
        <v>185</v>
      </c>
      <c r="E9" s="8" t="s">
        <v>186</v>
      </c>
    </row>
    <row r="10" spans="1:18" ht="15" customHeight="1" x14ac:dyDescent="0.25">
      <c r="A10" s="7" t="s">
        <v>187</v>
      </c>
      <c r="B10" s="4" t="s">
        <v>188</v>
      </c>
      <c r="C10" s="4" t="s">
        <v>189</v>
      </c>
      <c r="D10" s="4" t="s">
        <v>190</v>
      </c>
      <c r="E10" s="4" t="s">
        <v>191</v>
      </c>
    </row>
    <row r="11" spans="1:18" ht="15" customHeight="1" x14ac:dyDescent="0.25">
      <c r="A11" s="7" t="s">
        <v>192</v>
      </c>
      <c r="B11" s="8" t="s">
        <v>193</v>
      </c>
      <c r="C11" s="8" t="s">
        <v>194</v>
      </c>
      <c r="D11" s="8" t="s">
        <v>195</v>
      </c>
      <c r="E11" s="8" t="s">
        <v>196</v>
      </c>
    </row>
    <row r="12" spans="1:18" ht="15" customHeight="1" x14ac:dyDescent="0.25">
      <c r="A12" s="7" t="s">
        <v>197</v>
      </c>
      <c r="B12" s="4" t="s">
        <v>198</v>
      </c>
      <c r="C12" s="4" t="s">
        <v>199</v>
      </c>
      <c r="D12" s="4" t="s">
        <v>200</v>
      </c>
      <c r="E12" s="4" t="s">
        <v>201</v>
      </c>
    </row>
    <row r="13" spans="1:18" ht="15" customHeight="1" x14ac:dyDescent="0.25">
      <c r="A13" s="7" t="s">
        <v>202</v>
      </c>
      <c r="B13" s="8" t="s">
        <v>203</v>
      </c>
      <c r="C13" s="8" t="s">
        <v>204</v>
      </c>
      <c r="D13" s="8" t="s">
        <v>205</v>
      </c>
      <c r="E13" s="8" t="s">
        <v>206</v>
      </c>
    </row>
    <row r="14" spans="1:18" ht="15" customHeight="1" x14ac:dyDescent="0.25">
      <c r="A14" s="6" t="s">
        <v>207</v>
      </c>
      <c r="B14" s="2" t="s">
        <v>208</v>
      </c>
      <c r="C14" s="2" t="s">
        <v>209</v>
      </c>
      <c r="D14" s="2" t="s">
        <v>210</v>
      </c>
      <c r="E14" s="2" t="s">
        <v>211</v>
      </c>
    </row>
    <row r="15" spans="1:18" ht="15" customHeight="1" x14ac:dyDescent="0.25">
      <c r="A15" s="7" t="s">
        <v>212</v>
      </c>
      <c r="B15" s="3" t="s">
        <v>213</v>
      </c>
      <c r="C15" s="3" t="s">
        <v>214</v>
      </c>
      <c r="D15" s="3" t="s">
        <v>215</v>
      </c>
      <c r="E15" s="3" t="s">
        <v>216</v>
      </c>
      <c r="O15" s="83"/>
      <c r="P15" s="83"/>
      <c r="Q15" s="83"/>
      <c r="R15" s="83"/>
    </row>
    <row r="16" spans="1:18" ht="15" customHeight="1" x14ac:dyDescent="0.25">
      <c r="A16" s="16" t="s">
        <v>217</v>
      </c>
      <c r="B16" s="17" t="s">
        <v>218</v>
      </c>
      <c r="C16" s="17" t="s">
        <v>219</v>
      </c>
      <c r="D16" s="17" t="s">
        <v>220</v>
      </c>
      <c r="E16" s="17" t="s">
        <v>221</v>
      </c>
      <c r="F16" s="14"/>
      <c r="G16" s="14"/>
      <c r="H16" s="14"/>
      <c r="I16" s="14"/>
      <c r="O16" s="84"/>
      <c r="P16" s="84"/>
      <c r="Q16" s="84"/>
      <c r="R16" s="84"/>
    </row>
    <row r="17" spans="1:18" ht="15" customHeight="1" x14ac:dyDescent="0.25">
      <c r="A17" s="7" t="s">
        <v>60</v>
      </c>
      <c r="B17" s="8" t="s">
        <v>222</v>
      </c>
      <c r="C17" s="8" t="s">
        <v>223</v>
      </c>
      <c r="D17" s="8" t="s">
        <v>224</v>
      </c>
      <c r="E17" s="8" t="s">
        <v>225</v>
      </c>
    </row>
    <row r="18" spans="1:18" ht="15" customHeight="1" x14ac:dyDescent="0.25">
      <c r="A18" s="7" t="s">
        <v>271</v>
      </c>
      <c r="B18" s="4" t="s">
        <v>226</v>
      </c>
      <c r="C18" s="4" t="s">
        <v>227</v>
      </c>
      <c r="D18" s="4" t="s">
        <v>228</v>
      </c>
      <c r="E18" s="4" t="s">
        <v>229</v>
      </c>
    </row>
    <row r="19" spans="1:18" ht="15" customHeight="1" x14ac:dyDescent="0.25">
      <c r="A19" s="6" t="s">
        <v>275</v>
      </c>
      <c r="B19" s="2" t="s">
        <v>230</v>
      </c>
      <c r="C19" s="2" t="s">
        <v>231</v>
      </c>
      <c r="D19" s="2" t="s">
        <v>232</v>
      </c>
      <c r="E19" s="2" t="s">
        <v>233</v>
      </c>
    </row>
    <row r="20" spans="1:18" ht="15" customHeight="1" x14ac:dyDescent="0.25">
      <c r="A20" s="7" t="s">
        <v>234</v>
      </c>
      <c r="B20" s="4" t="s">
        <v>235</v>
      </c>
      <c r="C20" s="4" t="s">
        <v>236</v>
      </c>
      <c r="D20" s="4" t="s">
        <v>237</v>
      </c>
      <c r="E20" s="4" t="s">
        <v>238</v>
      </c>
    </row>
    <row r="21" spans="1:18" ht="15" customHeight="1" x14ac:dyDescent="0.25">
      <c r="A21" s="7" t="s">
        <v>239</v>
      </c>
      <c r="B21" s="4" t="s">
        <v>240</v>
      </c>
      <c r="C21" s="8" t="s">
        <v>241</v>
      </c>
      <c r="D21" s="4" t="s">
        <v>242</v>
      </c>
      <c r="E21" s="8" t="s">
        <v>243</v>
      </c>
    </row>
    <row r="22" spans="1:18" ht="15" customHeight="1" x14ac:dyDescent="0.25">
      <c r="A22" s="7" t="s">
        <v>244</v>
      </c>
      <c r="B22" s="4" t="s">
        <v>245</v>
      </c>
      <c r="C22" s="4" t="s">
        <v>246</v>
      </c>
      <c r="D22" s="4" t="s">
        <v>247</v>
      </c>
      <c r="E22" s="4" t="s">
        <v>248</v>
      </c>
      <c r="O22" s="83"/>
      <c r="P22" s="83"/>
      <c r="Q22" s="83"/>
      <c r="R22" s="83"/>
    </row>
    <row r="23" spans="1:18" ht="14.1" customHeight="1" x14ac:dyDescent="0.25">
      <c r="A23" s="11"/>
      <c r="O23" s="11"/>
      <c r="P23" s="11"/>
      <c r="Q23" s="11"/>
      <c r="R23" s="11"/>
    </row>
    <row r="24" spans="1:18" ht="14.1" customHeight="1" x14ac:dyDescent="0.25">
      <c r="A24" s="1" t="s">
        <v>249</v>
      </c>
      <c r="B24" t="s">
        <v>250</v>
      </c>
      <c r="C24" t="s">
        <v>251</v>
      </c>
      <c r="D24" s="13" t="s">
        <v>252</v>
      </c>
      <c r="E24" s="13" t="s">
        <v>253</v>
      </c>
      <c r="F24" s="13"/>
    </row>
    <row r="25" spans="1:18" ht="31.7" customHeight="1" x14ac:dyDescent="0.25">
      <c r="A25" s="92" t="s">
        <v>282</v>
      </c>
      <c r="B25" s="92"/>
      <c r="C25" s="92"/>
      <c r="D25" s="92"/>
      <c r="E25" s="10" t="s">
        <v>254</v>
      </c>
    </row>
    <row r="26" spans="1:18" ht="14.1" customHeight="1" x14ac:dyDescent="0.25">
      <c r="A26" s="96" t="s">
        <v>255</v>
      </c>
      <c r="B26" s="92" t="s">
        <v>276</v>
      </c>
      <c r="C26" s="92"/>
      <c r="D26" s="92"/>
      <c r="E26" s="11"/>
    </row>
    <row r="27" spans="1:18" ht="16.350000000000001" customHeight="1" x14ac:dyDescent="0.25">
      <c r="A27" s="97"/>
      <c r="B27" s="92"/>
      <c r="C27" s="92"/>
      <c r="D27" s="92"/>
      <c r="E27" s="12"/>
    </row>
    <row r="28" spans="1:18" ht="14.1" customHeight="1" x14ac:dyDescent="0.25">
      <c r="A28" s="97"/>
      <c r="B28" s="93" t="s">
        <v>256</v>
      </c>
      <c r="C28" s="94"/>
      <c r="D28" s="95"/>
      <c r="E28" s="10" t="s">
        <v>257</v>
      </c>
    </row>
    <row r="29" spans="1:18" ht="27" customHeight="1" x14ac:dyDescent="0.25">
      <c r="A29" s="98"/>
      <c r="B29" s="86" t="s">
        <v>277</v>
      </c>
      <c r="C29" s="87"/>
      <c r="D29" s="88"/>
      <c r="E29" s="10" t="s">
        <v>258</v>
      </c>
    </row>
    <row r="30" spans="1:18" ht="27" customHeight="1" x14ac:dyDescent="0.25">
      <c r="B30" s="15"/>
      <c r="C30" s="15"/>
      <c r="D30" s="15"/>
    </row>
    <row r="31" spans="1:18" ht="14.1" customHeight="1" x14ac:dyDescent="0.25">
      <c r="A31" s="83" t="s">
        <v>259</v>
      </c>
      <c r="B31" s="85"/>
      <c r="C31" s="85"/>
      <c r="D31" s="85"/>
    </row>
    <row r="32" spans="1:18" ht="27" customHeight="1" x14ac:dyDescent="0.25">
      <c r="A32" s="84" t="s">
        <v>260</v>
      </c>
      <c r="B32" s="85"/>
      <c r="C32" s="85"/>
      <c r="D32" s="85"/>
    </row>
    <row r="33" spans="1:4" ht="14.1" customHeight="1" x14ac:dyDescent="0.25">
      <c r="A33" s="83" t="s">
        <v>261</v>
      </c>
      <c r="B33" s="85"/>
      <c r="C33" s="85"/>
      <c r="D33" s="85"/>
    </row>
    <row r="34" spans="1:4" ht="14.1" customHeight="1" x14ac:dyDescent="0.25">
      <c r="A34" s="83" t="s">
        <v>262</v>
      </c>
      <c r="B34" s="85"/>
      <c r="C34" s="85"/>
      <c r="D34" s="85"/>
    </row>
    <row r="35" spans="1:4" ht="14.1" customHeight="1" x14ac:dyDescent="0.25">
      <c r="A35" s="83" t="s">
        <v>263</v>
      </c>
      <c r="B35" s="85"/>
      <c r="C35" s="85"/>
      <c r="D35" s="85"/>
    </row>
    <row r="36" spans="1:4" ht="14.1" customHeight="1" x14ac:dyDescent="0.25">
      <c r="A36" s="83" t="s">
        <v>264</v>
      </c>
      <c r="B36" s="85"/>
      <c r="C36" s="85"/>
      <c r="D36" s="85"/>
    </row>
    <row r="37" spans="1:4" ht="14.1" customHeight="1" x14ac:dyDescent="0.25">
      <c r="A37" s="83" t="s">
        <v>265</v>
      </c>
      <c r="B37" s="85"/>
      <c r="C37" s="85"/>
      <c r="D37" s="85"/>
    </row>
    <row r="38" spans="1:4" ht="14.1" customHeight="1" x14ac:dyDescent="0.25">
      <c r="A38" s="83" t="s">
        <v>266</v>
      </c>
      <c r="B38" s="85"/>
      <c r="C38" s="85"/>
      <c r="D38" s="85"/>
    </row>
    <row r="39" spans="1:4" ht="14.1" customHeight="1" x14ac:dyDescent="0.25">
      <c r="A39" s="89" t="s">
        <v>267</v>
      </c>
      <c r="B39" s="85"/>
      <c r="C39" s="85"/>
      <c r="D39" s="85"/>
    </row>
    <row r="40" spans="1:4" ht="14.1" customHeight="1" x14ac:dyDescent="0.25">
      <c r="A40" s="83" t="s">
        <v>268</v>
      </c>
      <c r="B40" s="85"/>
      <c r="C40" s="85"/>
      <c r="D40" s="85"/>
    </row>
    <row r="41" spans="1:4" ht="14.1" customHeight="1" x14ac:dyDescent="0.25">
      <c r="A41" s="83" t="s">
        <v>269</v>
      </c>
      <c r="B41" s="85"/>
      <c r="C41" s="85"/>
      <c r="D41" s="85"/>
    </row>
    <row r="42" spans="1:4" ht="14.1" customHeight="1" x14ac:dyDescent="0.25">
      <c r="A42" s="83" t="s">
        <v>270</v>
      </c>
      <c r="B42" s="85"/>
      <c r="C42" s="85"/>
      <c r="D42" s="85"/>
    </row>
  </sheetData>
  <mergeCells count="25">
    <mergeCell ref="A1:E1"/>
    <mergeCell ref="A2:I2"/>
    <mergeCell ref="A25:D25"/>
    <mergeCell ref="B26:D27"/>
    <mergeCell ref="B28:D28"/>
    <mergeCell ref="A3:A4"/>
    <mergeCell ref="A26:A29"/>
    <mergeCell ref="B3:C3"/>
    <mergeCell ref="D3:E3"/>
    <mergeCell ref="O15:R15"/>
    <mergeCell ref="O16:R16"/>
    <mergeCell ref="O22:R22"/>
    <mergeCell ref="A41:D41"/>
    <mergeCell ref="A42:D42"/>
    <mergeCell ref="B29:D29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workbookViewId="0">
      <selection activeCell="D10" sqref="D10"/>
    </sheetView>
  </sheetViews>
  <sheetFormatPr defaultRowHeight="15" x14ac:dyDescent="0.25"/>
  <cols>
    <col min="1" max="1" width="27.85546875" customWidth="1"/>
    <col min="2" max="2" width="20"/>
    <col min="3" max="3" width="16"/>
    <col min="4" max="4" width="20"/>
    <col min="5" max="5" width="15"/>
  </cols>
  <sheetData>
    <row r="1" spans="1:9" ht="14.1" customHeight="1" x14ac:dyDescent="0.25">
      <c r="A1" s="90" t="s">
        <v>279</v>
      </c>
      <c r="B1" s="82"/>
      <c r="C1" s="82"/>
      <c r="D1" s="82"/>
      <c r="E1" s="82"/>
    </row>
    <row r="2" spans="1:9" ht="14.1" customHeight="1" x14ac:dyDescent="0.25">
      <c r="A2" s="21"/>
      <c r="B2" s="21"/>
      <c r="C2" s="21"/>
      <c r="D2" s="21"/>
      <c r="E2" s="21"/>
    </row>
    <row r="3" spans="1:9" ht="43.35" customHeight="1" x14ac:dyDescent="0.25">
      <c r="A3" s="59" t="s">
        <v>68</v>
      </c>
      <c r="B3" s="99" t="s">
        <v>273</v>
      </c>
      <c r="C3" s="100" t="s">
        <v>69</v>
      </c>
      <c r="D3" s="99" t="s">
        <v>274</v>
      </c>
      <c r="E3" s="100" t="s">
        <v>2</v>
      </c>
    </row>
    <row r="4" spans="1:9" ht="14.1" customHeight="1" x14ac:dyDescent="0.25">
      <c r="A4" s="61"/>
      <c r="B4" s="5" t="s">
        <v>70</v>
      </c>
      <c r="C4" s="5" t="s">
        <v>71</v>
      </c>
      <c r="D4" s="5" t="s">
        <v>72</v>
      </c>
      <c r="E4" s="5" t="s">
        <v>73</v>
      </c>
    </row>
    <row r="5" spans="1:9" ht="15" customHeight="1" x14ac:dyDescent="0.25">
      <c r="A5" s="7" t="s">
        <v>74</v>
      </c>
      <c r="B5" s="4" t="s">
        <v>75</v>
      </c>
      <c r="C5" s="4" t="s">
        <v>76</v>
      </c>
      <c r="D5" s="4" t="s">
        <v>77</v>
      </c>
      <c r="E5" s="4" t="s">
        <v>78</v>
      </c>
    </row>
    <row r="6" spans="1:9" ht="15" customHeight="1" x14ac:dyDescent="0.25">
      <c r="A6" s="7" t="s">
        <v>79</v>
      </c>
      <c r="B6" s="8" t="s">
        <v>80</v>
      </c>
      <c r="C6" s="33" t="s">
        <v>81</v>
      </c>
      <c r="D6" s="33">
        <v>40.36</v>
      </c>
      <c r="E6" s="33">
        <f>D6*143</f>
        <v>5771.48</v>
      </c>
    </row>
    <row r="7" spans="1:9" ht="15" customHeight="1" x14ac:dyDescent="0.25">
      <c r="A7" s="7" t="s">
        <v>82</v>
      </c>
      <c r="B7" s="4" t="s">
        <v>83</v>
      </c>
      <c r="C7" s="34" t="s">
        <v>84</v>
      </c>
      <c r="D7" s="34" t="s">
        <v>85</v>
      </c>
      <c r="E7" s="34" t="s">
        <v>86</v>
      </c>
    </row>
    <row r="8" spans="1:9" ht="15" customHeight="1" x14ac:dyDescent="0.25">
      <c r="A8" s="7" t="s">
        <v>87</v>
      </c>
      <c r="B8" s="8" t="s">
        <v>88</v>
      </c>
      <c r="C8" s="8" t="s">
        <v>89</v>
      </c>
      <c r="D8" s="8" t="s">
        <v>90</v>
      </c>
      <c r="E8" s="8" t="s">
        <v>91</v>
      </c>
    </row>
    <row r="9" spans="1:9" ht="15" customHeight="1" x14ac:dyDescent="0.25">
      <c r="A9" s="7" t="s">
        <v>92</v>
      </c>
      <c r="B9" s="4" t="s">
        <v>93</v>
      </c>
      <c r="C9" s="4" t="s">
        <v>94</v>
      </c>
      <c r="D9" s="4" t="s">
        <v>95</v>
      </c>
      <c r="E9" s="4" t="s">
        <v>96</v>
      </c>
    </row>
    <row r="10" spans="1:9" ht="15" customHeight="1" x14ac:dyDescent="0.25">
      <c r="A10" s="7" t="s">
        <v>97</v>
      </c>
      <c r="B10" s="8" t="s">
        <v>98</v>
      </c>
      <c r="C10" s="8" t="s">
        <v>99</v>
      </c>
      <c r="D10" s="8" t="s">
        <v>100</v>
      </c>
      <c r="E10" s="8" t="s">
        <v>101</v>
      </c>
    </row>
    <row r="11" spans="1:9" ht="15" customHeight="1" x14ac:dyDescent="0.25">
      <c r="A11" s="7" t="s">
        <v>102</v>
      </c>
      <c r="B11" s="4" t="s">
        <v>103</v>
      </c>
      <c r="C11" s="4" t="s">
        <v>104</v>
      </c>
      <c r="D11" s="4" t="s">
        <v>105</v>
      </c>
      <c r="E11" s="4" t="s">
        <v>106</v>
      </c>
    </row>
    <row r="12" spans="1:9" ht="15" customHeight="1" x14ac:dyDescent="0.25">
      <c r="A12" s="7" t="s">
        <v>107</v>
      </c>
      <c r="B12" s="8" t="s">
        <v>108</v>
      </c>
      <c r="C12" s="8" t="s">
        <v>109</v>
      </c>
      <c r="D12" s="8" t="s">
        <v>110</v>
      </c>
      <c r="E12" s="8" t="s">
        <v>111</v>
      </c>
    </row>
    <row r="13" spans="1:9" ht="15" customHeight="1" x14ac:dyDescent="0.25">
      <c r="A13" s="7" t="s">
        <v>112</v>
      </c>
      <c r="B13" s="4" t="s">
        <v>113</v>
      </c>
      <c r="C13" s="4" t="s">
        <v>114</v>
      </c>
      <c r="D13" s="4" t="s">
        <v>115</v>
      </c>
      <c r="E13" s="4" t="s">
        <v>116</v>
      </c>
    </row>
    <row r="14" spans="1:9" ht="15" customHeight="1" x14ac:dyDescent="0.25">
      <c r="A14" s="6" t="s">
        <v>117</v>
      </c>
      <c r="B14" s="8" t="s">
        <v>118</v>
      </c>
      <c r="C14" s="8" t="s">
        <v>119</v>
      </c>
      <c r="D14" s="8" t="s">
        <v>120</v>
      </c>
      <c r="E14" s="8" t="s">
        <v>121</v>
      </c>
    </row>
    <row r="15" spans="1:9" ht="15" customHeight="1" x14ac:dyDescent="0.25">
      <c r="A15" s="7" t="s">
        <v>122</v>
      </c>
      <c r="B15" s="4" t="s">
        <v>123</v>
      </c>
      <c r="C15" s="4" t="s">
        <v>124</v>
      </c>
      <c r="D15" s="4" t="s">
        <v>125</v>
      </c>
      <c r="E15" s="4" t="s">
        <v>126</v>
      </c>
    </row>
    <row r="16" spans="1:9" ht="15" customHeight="1" x14ac:dyDescent="0.25">
      <c r="A16" s="16" t="s">
        <v>127</v>
      </c>
      <c r="B16" s="18" t="s">
        <v>128</v>
      </c>
      <c r="C16" s="18" t="s">
        <v>129</v>
      </c>
      <c r="D16" s="18" t="s">
        <v>130</v>
      </c>
      <c r="E16" s="18" t="s">
        <v>131</v>
      </c>
      <c r="F16" s="14"/>
      <c r="G16" s="14"/>
      <c r="H16" s="14"/>
      <c r="I16" s="14"/>
    </row>
    <row r="17" spans="1:6" ht="15" customHeight="1" x14ac:dyDescent="0.25">
      <c r="A17" s="7" t="s">
        <v>132</v>
      </c>
      <c r="B17" s="4" t="s">
        <v>133</v>
      </c>
      <c r="C17" s="4" t="s">
        <v>134</v>
      </c>
      <c r="D17" s="4" t="s">
        <v>135</v>
      </c>
      <c r="E17" s="4" t="s">
        <v>136</v>
      </c>
    </row>
    <row r="18" spans="1:6" ht="15" customHeight="1" x14ac:dyDescent="0.25">
      <c r="A18" s="6" t="s">
        <v>271</v>
      </c>
      <c r="B18" s="2" t="s">
        <v>137</v>
      </c>
      <c r="C18" s="2" t="s">
        <v>138</v>
      </c>
      <c r="D18" s="2" t="s">
        <v>139</v>
      </c>
      <c r="E18" s="2" t="s">
        <v>140</v>
      </c>
    </row>
    <row r="19" spans="1:6" ht="15" customHeight="1" x14ac:dyDescent="0.25">
      <c r="A19" s="9" t="s">
        <v>272</v>
      </c>
      <c r="B19" s="8" t="s">
        <v>141</v>
      </c>
      <c r="C19" s="8" t="s">
        <v>142</v>
      </c>
      <c r="D19" s="8" t="s">
        <v>143</v>
      </c>
      <c r="E19" s="8" t="s">
        <v>144</v>
      </c>
    </row>
    <row r="20" spans="1:6" ht="15" customHeight="1" x14ac:dyDescent="0.25">
      <c r="A20" s="7" t="s">
        <v>145</v>
      </c>
      <c r="B20" s="8" t="s">
        <v>146</v>
      </c>
      <c r="C20" s="8" t="s">
        <v>147</v>
      </c>
      <c r="D20" s="8" t="s">
        <v>148</v>
      </c>
      <c r="E20" s="8" t="s">
        <v>149</v>
      </c>
    </row>
    <row r="21" spans="1:6" ht="15" customHeight="1" x14ac:dyDescent="0.25">
      <c r="A21" s="7" t="s">
        <v>150</v>
      </c>
      <c r="B21" s="8" t="s">
        <v>151</v>
      </c>
      <c r="C21" s="4" t="s">
        <v>152</v>
      </c>
      <c r="D21" s="8" t="s">
        <v>153</v>
      </c>
      <c r="E21" s="4" t="s">
        <v>154</v>
      </c>
    </row>
    <row r="22" spans="1:6" ht="15" customHeight="1" x14ac:dyDescent="0.25">
      <c r="A22" s="7" t="s">
        <v>155</v>
      </c>
      <c r="B22" s="4" t="s">
        <v>156</v>
      </c>
      <c r="C22" s="4" t="s">
        <v>157</v>
      </c>
      <c r="D22" s="4" t="s">
        <v>158</v>
      </c>
      <c r="E22" s="4" t="s">
        <v>159</v>
      </c>
    </row>
    <row r="23" spans="1:6" x14ac:dyDescent="0.25">
      <c r="D23" s="13"/>
      <c r="E23" s="13"/>
      <c r="F23" s="13"/>
    </row>
  </sheetData>
  <mergeCells count="4">
    <mergeCell ref="B3:C3"/>
    <mergeCell ref="D3:E3"/>
    <mergeCell ref="A3:A4"/>
    <mergeCell ref="A1:E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Aspose.PDF</dc:creator>
  <cp:lastModifiedBy>Združenie Biela Orava</cp:lastModifiedBy>
  <cp:lastPrinted>2024-09-06T05:56:42Z</cp:lastPrinted>
  <dcterms:created xsi:type="dcterms:W3CDTF">2022-06-30T06:25:51Z</dcterms:created>
  <dcterms:modified xsi:type="dcterms:W3CDTF">2025-02-19T12:00:12Z</dcterms:modified>
</cp:coreProperties>
</file>